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PC\KEU PC AL IRSYAD\pengeluaran yayasan dan PC\BKU PC\"/>
    </mc:Choice>
  </mc:AlternateContent>
  <xr:revisionPtr revIDLastSave="0" documentId="13_ncr:1_{61808443-B95F-4617-91CF-F318C165335B}" xr6:coauthVersionLast="47" xr6:coauthVersionMax="47" xr10:uidLastSave="{00000000-0000-0000-0000-000000000000}"/>
  <bookViews>
    <workbookView xWindow="-108" yWindow="-108" windowWidth="23256" windowHeight="13896" activeTab="15" xr2:uid="{18703A94-69FF-4946-996B-ABC8B4ED34EE}"/>
  </bookViews>
  <sheets>
    <sheet name="juli" sheetId="3" r:id="rId1"/>
    <sheet name="agustus" sheetId="2" r:id="rId2"/>
    <sheet name="sept" sheetId="4" r:id="rId3"/>
    <sheet name="okt" sheetId="5" r:id="rId4"/>
    <sheet name="nop" sheetId="6" r:id="rId5"/>
    <sheet name="des" sheetId="9" r:id="rId6"/>
    <sheet name="jan" sheetId="10" r:id="rId7"/>
    <sheet name="feb" sheetId="11" r:id="rId8"/>
    <sheet name="mar" sheetId="12" r:id="rId9"/>
    <sheet name="april" sheetId="13" r:id="rId10"/>
    <sheet name="mei" sheetId="14" r:id="rId11"/>
    <sheet name="juni" sheetId="16" r:id="rId12"/>
    <sheet name="juli26" sheetId="17" r:id="rId13"/>
    <sheet name="agst26" sheetId="18" r:id="rId14"/>
    <sheet name="sept26" sheetId="19" r:id="rId15"/>
    <sheet name="okt26" sheetId="20" r:id="rId16"/>
    <sheet name="Sheet1" sheetId="15" r:id="rId17"/>
  </sheets>
  <definedNames>
    <definedName name="BULAN" localSheetId="13">#REF!</definedName>
    <definedName name="BULAN" localSheetId="1">#REF!</definedName>
    <definedName name="BULAN" localSheetId="9">#REF!</definedName>
    <definedName name="BULAN" localSheetId="5">#REF!</definedName>
    <definedName name="BULAN" localSheetId="7">#REF!</definedName>
    <definedName name="BULAN" localSheetId="6">#REF!</definedName>
    <definedName name="BULAN" localSheetId="0">#REF!</definedName>
    <definedName name="BULAN" localSheetId="12">#REF!</definedName>
    <definedName name="BULAN" localSheetId="11">#REF!</definedName>
    <definedName name="BULAN" localSheetId="8">#REF!</definedName>
    <definedName name="BULAN" localSheetId="10">#REF!</definedName>
    <definedName name="BULAN" localSheetId="4">#REF!</definedName>
    <definedName name="BULAN" localSheetId="3">#REF!</definedName>
    <definedName name="BULAN" localSheetId="15">#REF!</definedName>
    <definedName name="BULAN" localSheetId="2">#REF!</definedName>
    <definedName name="BULAN" localSheetId="14">#REF!</definedName>
    <definedName name="BULAN">#REF!</definedName>
    <definedName name="D" localSheetId="13">#REF!</definedName>
    <definedName name="D" localSheetId="1">#REF!</definedName>
    <definedName name="D" localSheetId="9">#REF!</definedName>
    <definedName name="D" localSheetId="5">#REF!</definedName>
    <definedName name="D" localSheetId="7">#REF!</definedName>
    <definedName name="D" localSheetId="6">#REF!</definedName>
    <definedName name="D" localSheetId="0">#REF!</definedName>
    <definedName name="D" localSheetId="12">#REF!</definedName>
    <definedName name="D" localSheetId="11">#REF!</definedName>
    <definedName name="D" localSheetId="8">#REF!</definedName>
    <definedName name="D" localSheetId="10">#REF!</definedName>
    <definedName name="D" localSheetId="4">#REF!</definedName>
    <definedName name="D" localSheetId="3">#REF!</definedName>
    <definedName name="D" localSheetId="15">#REF!</definedName>
    <definedName name="D" localSheetId="2">#REF!</definedName>
    <definedName name="D" localSheetId="14">#REF!</definedName>
    <definedName name="D">#REF!</definedName>
    <definedName name="gt" localSheetId="13">#REF!</definedName>
    <definedName name="gt" localSheetId="1">#REF!</definedName>
    <definedName name="gt" localSheetId="9">#REF!</definedName>
    <definedName name="gt" localSheetId="5">#REF!</definedName>
    <definedName name="gt" localSheetId="7">#REF!</definedName>
    <definedName name="gt" localSheetId="6">#REF!</definedName>
    <definedName name="gt" localSheetId="0">#REF!</definedName>
    <definedName name="gt" localSheetId="12">#REF!</definedName>
    <definedName name="gt" localSheetId="11">#REF!</definedName>
    <definedName name="gt" localSheetId="8">#REF!</definedName>
    <definedName name="gt" localSheetId="10">#REF!</definedName>
    <definedName name="gt" localSheetId="4">#REF!</definedName>
    <definedName name="gt" localSheetId="3">#REF!</definedName>
    <definedName name="gt" localSheetId="15">#REF!</definedName>
    <definedName name="gt" localSheetId="2">#REF!</definedName>
    <definedName name="gt" localSheetId="14">#REF!</definedName>
    <definedName name="gt">#REF!</definedName>
    <definedName name="_xlnm.Print_Area" localSheetId="13">agst26!$A$1:$H$170</definedName>
    <definedName name="_xlnm.Print_Area" localSheetId="1">agustus!$A$1:$H$127</definedName>
    <definedName name="_xlnm.Print_Area" localSheetId="9">april!$A$1:$H$177</definedName>
    <definedName name="_xlnm.Print_Area" localSheetId="5">des!$A$43:$H$96</definedName>
    <definedName name="_xlnm.Print_Area" localSheetId="7">feb!$A$1:$H$186</definedName>
    <definedName name="_xlnm.Print_Area" localSheetId="6">jan!$A$1:$H$138</definedName>
    <definedName name="_xlnm.Print_Area" localSheetId="0">juli!$A$1:$H$103</definedName>
    <definedName name="_xlnm.Print_Area" localSheetId="12">juli26!$A$1:$H$177</definedName>
    <definedName name="_xlnm.Print_Area" localSheetId="11">juni!$A$1:$H$160</definedName>
    <definedName name="_xlnm.Print_Area" localSheetId="8">mar!$A$1:$H$168</definedName>
    <definedName name="_xlnm.Print_Area" localSheetId="10">mei!$A$1:$H$134</definedName>
    <definedName name="_xlnm.Print_Area" localSheetId="4">nop!$A$1:$H$123</definedName>
    <definedName name="_xlnm.Print_Area" localSheetId="3">okt!$A$1:$H$117</definedName>
    <definedName name="_xlnm.Print_Area" localSheetId="15">'okt26'!$A$1:$H$170</definedName>
    <definedName name="_xlnm.Print_Area" localSheetId="2">sept!$A$1:$H$115</definedName>
    <definedName name="_xlnm.Print_Area" localSheetId="14">sept26!$A$1:$H$171</definedName>
    <definedName name="_xlnm.Print_Titles" localSheetId="13">agst26!$8:$8</definedName>
    <definedName name="_xlnm.Print_Titles" localSheetId="1">agustus!$8:$8</definedName>
    <definedName name="_xlnm.Print_Titles" localSheetId="9">april!$8:$8</definedName>
    <definedName name="_xlnm.Print_Titles" localSheetId="5">des!$8:$8</definedName>
    <definedName name="_xlnm.Print_Titles" localSheetId="7">feb!$8:$8</definedName>
    <definedName name="_xlnm.Print_Titles" localSheetId="6">jan!$8:$8</definedName>
    <definedName name="_xlnm.Print_Titles" localSheetId="0">juli!$8:$8</definedName>
    <definedName name="_xlnm.Print_Titles" localSheetId="12">juli26!$8:$8</definedName>
    <definedName name="_xlnm.Print_Titles" localSheetId="11">juni!$8:$8</definedName>
    <definedName name="_xlnm.Print_Titles" localSheetId="8">mar!$8:$8</definedName>
    <definedName name="_xlnm.Print_Titles" localSheetId="10">mei!$8:$8</definedName>
    <definedName name="_xlnm.Print_Titles" localSheetId="4">nop!$8:$8</definedName>
    <definedName name="_xlnm.Print_Titles" localSheetId="3">okt!$8:$8</definedName>
    <definedName name="_xlnm.Print_Titles" localSheetId="15">'okt26'!$8:$8</definedName>
    <definedName name="_xlnm.Print_Titles" localSheetId="2">sept!$8:$8</definedName>
    <definedName name="_xlnm.Print_Titles" localSheetId="14">sept26!$8:$8</definedName>
    <definedName name="S" localSheetId="13">#REF!</definedName>
    <definedName name="S" localSheetId="1">#REF!</definedName>
    <definedName name="S" localSheetId="9">#REF!</definedName>
    <definedName name="S" localSheetId="5">#REF!</definedName>
    <definedName name="S" localSheetId="7">#REF!</definedName>
    <definedName name="S" localSheetId="6">#REF!</definedName>
    <definedName name="S" localSheetId="0">#REF!</definedName>
    <definedName name="S" localSheetId="12">#REF!</definedName>
    <definedName name="S" localSheetId="11">#REF!</definedName>
    <definedName name="S" localSheetId="8">#REF!</definedName>
    <definedName name="S" localSheetId="10">#REF!</definedName>
    <definedName name="S" localSheetId="4">#REF!</definedName>
    <definedName name="S" localSheetId="3">#REF!</definedName>
    <definedName name="S" localSheetId="15">#REF!</definedName>
    <definedName name="S" localSheetId="2">#REF!</definedName>
    <definedName name="S" localSheetId="14">#REF!</definedName>
    <definedName name="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2" i="19" l="1"/>
  <c r="I29" i="18" l="1"/>
  <c r="F154" i="19" l="1"/>
  <c r="F153" i="19"/>
  <c r="E149" i="19"/>
  <c r="E150" i="19"/>
  <c r="E148" i="19"/>
  <c r="E146" i="19"/>
  <c r="E145" i="19"/>
  <c r="F153" i="20"/>
  <c r="F152" i="20"/>
  <c r="F151" i="20"/>
  <c r="F154" i="20" s="1"/>
  <c r="E149" i="20"/>
  <c r="E148" i="20"/>
  <c r="E147" i="20"/>
  <c r="E146" i="20"/>
  <c r="E145" i="20"/>
  <c r="F140" i="20"/>
  <c r="F133" i="20"/>
  <c r="E133" i="20"/>
  <c r="E48" i="20"/>
  <c r="G48" i="20" s="1"/>
  <c r="G49" i="20" s="1"/>
  <c r="G50" i="20" s="1"/>
  <c r="G51" i="20" s="1"/>
  <c r="G52" i="20" s="1"/>
  <c r="G53" i="20" s="1"/>
  <c r="G54" i="20" s="1"/>
  <c r="G55" i="20" s="1"/>
  <c r="G56" i="20" s="1"/>
  <c r="G57" i="20" s="1"/>
  <c r="G58" i="20" s="1"/>
  <c r="G59" i="20" s="1"/>
  <c r="G60" i="20" s="1"/>
  <c r="G61" i="20" s="1"/>
  <c r="G62" i="20" s="1"/>
  <c r="G63" i="20" s="1"/>
  <c r="G64" i="20" s="1"/>
  <c r="G65" i="20" s="1"/>
  <c r="G66" i="20" s="1"/>
  <c r="G67" i="20" s="1"/>
  <c r="G68" i="20" s="1"/>
  <c r="G69" i="20" s="1"/>
  <c r="G70" i="20" s="1"/>
  <c r="G71" i="20" s="1"/>
  <c r="G72" i="20" s="1"/>
  <c r="G73" i="20" s="1"/>
  <c r="G74" i="20" s="1"/>
  <c r="G75" i="20" s="1"/>
  <c r="G76" i="20" s="1"/>
  <c r="G77" i="20" s="1"/>
  <c r="G78" i="20" s="1"/>
  <c r="G79" i="20" s="1"/>
  <c r="G80" i="20" s="1"/>
  <c r="G81" i="20" s="1"/>
  <c r="G82" i="20" s="1"/>
  <c r="G83" i="20" s="1"/>
  <c r="G84" i="20" s="1"/>
  <c r="G85" i="20" s="1"/>
  <c r="G86" i="20" s="1"/>
  <c r="G87" i="20" s="1"/>
  <c r="G88" i="20" s="1"/>
  <c r="G89" i="20" s="1"/>
  <c r="G90" i="20" s="1"/>
  <c r="G91" i="20" s="1"/>
  <c r="G92" i="20" s="1"/>
  <c r="G93" i="20" s="1"/>
  <c r="G94" i="20" s="1"/>
  <c r="G95" i="20" s="1"/>
  <c r="G96" i="20" s="1"/>
  <c r="G97" i="20" s="1"/>
  <c r="G98" i="20" s="1"/>
  <c r="G99" i="20" s="1"/>
  <c r="G100" i="20" s="1"/>
  <c r="G101" i="20" s="1"/>
  <c r="G102" i="20" s="1"/>
  <c r="G103" i="20" s="1"/>
  <c r="G104" i="20" s="1"/>
  <c r="G105" i="20" s="1"/>
  <c r="G106" i="20" s="1"/>
  <c r="G107" i="20" s="1"/>
  <c r="G108" i="20" s="1"/>
  <c r="G109" i="20" s="1"/>
  <c r="G110" i="20" s="1"/>
  <c r="G111" i="20" s="1"/>
  <c r="F46" i="20"/>
  <c r="E42" i="20"/>
  <c r="E46" i="20" s="1"/>
  <c r="G46" i="20" s="1"/>
  <c r="J46" i="20" s="1"/>
  <c r="F40" i="20"/>
  <c r="E40" i="20"/>
  <c r="G40" i="20" s="1"/>
  <c r="J40" i="20" s="1"/>
  <c r="E38" i="20"/>
  <c r="G38" i="20" s="1"/>
  <c r="G39" i="20" s="1"/>
  <c r="G36" i="20"/>
  <c r="J36" i="20" s="1"/>
  <c r="F36" i="20"/>
  <c r="E36" i="20"/>
  <c r="G33" i="20"/>
  <c r="G34" i="20" s="1"/>
  <c r="G35" i="20" s="1"/>
  <c r="E33" i="20"/>
  <c r="F31" i="20"/>
  <c r="E31" i="20"/>
  <c r="G31" i="20" s="1"/>
  <c r="J31" i="20" s="1"/>
  <c r="E28" i="20"/>
  <c r="G28" i="20" s="1"/>
  <c r="G29" i="20" s="1"/>
  <c r="G30" i="20" s="1"/>
  <c r="F26" i="20"/>
  <c r="E16" i="20"/>
  <c r="F14" i="20"/>
  <c r="E9" i="20"/>
  <c r="E48" i="19"/>
  <c r="G48" i="19" s="1"/>
  <c r="G49" i="19" s="1"/>
  <c r="G50" i="19" s="1"/>
  <c r="G51" i="19" s="1"/>
  <c r="G52" i="19" s="1"/>
  <c r="G53" i="19" s="1"/>
  <c r="E41" i="19"/>
  <c r="E37" i="19"/>
  <c r="G37" i="19" s="1"/>
  <c r="G38" i="19" s="1"/>
  <c r="E32" i="19"/>
  <c r="E35" i="19" s="1"/>
  <c r="E27" i="19"/>
  <c r="G27" i="19" s="1"/>
  <c r="G28" i="19" s="1"/>
  <c r="G29" i="19" s="1"/>
  <c r="E17" i="19"/>
  <c r="E9" i="19"/>
  <c r="E147" i="19"/>
  <c r="F141" i="19"/>
  <c r="F134" i="19"/>
  <c r="E134" i="19"/>
  <c r="F46" i="19"/>
  <c r="F39" i="19"/>
  <c r="F35" i="19"/>
  <c r="F30" i="19"/>
  <c r="F25" i="19"/>
  <c r="F15" i="19"/>
  <c r="F46" i="18"/>
  <c r="G133" i="20" l="1"/>
  <c r="F155" i="19"/>
  <c r="E46" i="19"/>
  <c r="G46" i="19" s="1"/>
  <c r="G35" i="19"/>
  <c r="J111" i="20"/>
  <c r="G112" i="20"/>
  <c r="G113" i="20" s="1"/>
  <c r="G114" i="20" s="1"/>
  <c r="G115" i="20" s="1"/>
  <c r="G116" i="20" s="1"/>
  <c r="G117" i="20" s="1"/>
  <c r="G118" i="20" s="1"/>
  <c r="G119" i="20" s="1"/>
  <c r="G120" i="20" s="1"/>
  <c r="G121" i="20" s="1"/>
  <c r="G122" i="20" s="1"/>
  <c r="G123" i="20" s="1"/>
  <c r="G124" i="20" s="1"/>
  <c r="G125" i="20" s="1"/>
  <c r="G126" i="20" s="1"/>
  <c r="G127" i="20" s="1"/>
  <c r="G128" i="20" s="1"/>
  <c r="G129" i="20" s="1"/>
  <c r="G130" i="20" s="1"/>
  <c r="G131" i="20" s="1"/>
  <c r="G132" i="20" s="1"/>
  <c r="E26" i="20"/>
  <c r="G26" i="20" s="1"/>
  <c r="J26" i="20" s="1"/>
  <c r="G16" i="20"/>
  <c r="G17" i="20" s="1"/>
  <c r="G18" i="20" s="1"/>
  <c r="G19" i="20" s="1"/>
  <c r="G20" i="20" s="1"/>
  <c r="G21" i="20" s="1"/>
  <c r="G22" i="20" s="1"/>
  <c r="G23" i="20" s="1"/>
  <c r="G24" i="20" s="1"/>
  <c r="G25" i="20" s="1"/>
  <c r="E14" i="20"/>
  <c r="G14" i="20" s="1"/>
  <c r="E144" i="20"/>
  <c r="E154" i="20" s="1"/>
  <c r="G154" i="20" s="1"/>
  <c r="G9" i="20"/>
  <c r="G42" i="20"/>
  <c r="G43" i="20" s="1"/>
  <c r="G44" i="20" s="1"/>
  <c r="G45" i="20" s="1"/>
  <c r="G134" i="19"/>
  <c r="G41" i="19"/>
  <c r="G42" i="19" s="1"/>
  <c r="G43" i="19" s="1"/>
  <c r="G44" i="19" s="1"/>
  <c r="G45" i="19" s="1"/>
  <c r="G32" i="19"/>
  <c r="G33" i="19" s="1"/>
  <c r="G34" i="19" s="1"/>
  <c r="E25" i="19"/>
  <c r="G25" i="19" s="1"/>
  <c r="G17" i="19"/>
  <c r="G18" i="19" s="1"/>
  <c r="G19" i="19" s="1"/>
  <c r="G20" i="19" s="1"/>
  <c r="G21" i="19" s="1"/>
  <c r="G22" i="19" s="1"/>
  <c r="G23" i="19" s="1"/>
  <c r="G24" i="19" s="1"/>
  <c r="E15" i="19"/>
  <c r="G15" i="19" s="1"/>
  <c r="E155" i="19"/>
  <c r="E39" i="19"/>
  <c r="G39" i="19" s="1"/>
  <c r="G9" i="19"/>
  <c r="E30" i="19"/>
  <c r="G30" i="19" s="1"/>
  <c r="F26" i="18"/>
  <c r="G155" i="19" l="1"/>
  <c r="H14" i="20"/>
  <c r="H16" i="20" s="1"/>
  <c r="H17" i="20" s="1"/>
  <c r="H18" i="20" s="1"/>
  <c r="H19" i="20" s="1"/>
  <c r="H20" i="20" s="1"/>
  <c r="H21" i="20" s="1"/>
  <c r="H22" i="20" s="1"/>
  <c r="H23" i="20" s="1"/>
  <c r="H24" i="20" s="1"/>
  <c r="J14" i="20"/>
  <c r="H9" i="20"/>
  <c r="G10" i="20"/>
  <c r="G10" i="19"/>
  <c r="G11" i="19" s="1"/>
  <c r="H9" i="19"/>
  <c r="H15" i="19"/>
  <c r="H17" i="19" s="1"/>
  <c r="H18" i="19" s="1"/>
  <c r="H19" i="19" s="1"/>
  <c r="H20" i="19" s="1"/>
  <c r="H21" i="19" s="1"/>
  <c r="H22" i="19" s="1"/>
  <c r="H23" i="19" s="1"/>
  <c r="H24" i="19" s="1"/>
  <c r="H25" i="19" s="1"/>
  <c r="E48" i="18"/>
  <c r="E42" i="18"/>
  <c r="E38" i="18"/>
  <c r="E33" i="18"/>
  <c r="E28" i="18"/>
  <c r="E9" i="18"/>
  <c r="E16" i="18"/>
  <c r="E26" i="18" s="1"/>
  <c r="H11" i="19" l="1"/>
  <c r="G12" i="19"/>
  <c r="G11" i="20"/>
  <c r="H10" i="20"/>
  <c r="H25" i="20"/>
  <c r="H26" i="20"/>
  <c r="H28" i="20" s="1"/>
  <c r="H29" i="20" s="1"/>
  <c r="H30" i="20" s="1"/>
  <c r="H31" i="20" s="1"/>
  <c r="H33" i="20" s="1"/>
  <c r="H34" i="20" s="1"/>
  <c r="H35" i="20" s="1"/>
  <c r="H36" i="20" s="1"/>
  <c r="H38" i="20" s="1"/>
  <c r="H39" i="20" s="1"/>
  <c r="H40" i="20" s="1"/>
  <c r="H42" i="20" s="1"/>
  <c r="H43" i="20" s="1"/>
  <c r="H44" i="20" s="1"/>
  <c r="H45" i="20" s="1"/>
  <c r="H46" i="20" s="1"/>
  <c r="H48" i="20" s="1"/>
  <c r="H49" i="20" s="1"/>
  <c r="H50" i="20" s="1"/>
  <c r="H51" i="20" s="1"/>
  <c r="H52" i="20" s="1"/>
  <c r="H53" i="20" s="1"/>
  <c r="H54" i="20" s="1"/>
  <c r="H55" i="20" s="1"/>
  <c r="H56" i="20" s="1"/>
  <c r="H57" i="20" s="1"/>
  <c r="H58" i="20" s="1"/>
  <c r="H59" i="20" s="1"/>
  <c r="H60" i="20" s="1"/>
  <c r="H61" i="20" s="1"/>
  <c r="H62" i="20" s="1"/>
  <c r="H63" i="20" s="1"/>
  <c r="H64" i="20" s="1"/>
  <c r="H65" i="20" s="1"/>
  <c r="H66" i="20" s="1"/>
  <c r="H67" i="20" s="1"/>
  <c r="H68" i="20" s="1"/>
  <c r="H69" i="20" s="1"/>
  <c r="H70" i="20" s="1"/>
  <c r="H71" i="20" s="1"/>
  <c r="H72" i="20" s="1"/>
  <c r="H73" i="20" s="1"/>
  <c r="H74" i="20" s="1"/>
  <c r="H75" i="20" s="1"/>
  <c r="H76" i="20" s="1"/>
  <c r="H77" i="20" s="1"/>
  <c r="H78" i="20" s="1"/>
  <c r="H79" i="20" s="1"/>
  <c r="H80" i="20" s="1"/>
  <c r="H81" i="20" s="1"/>
  <c r="H82" i="20" s="1"/>
  <c r="H83" i="20" s="1"/>
  <c r="H84" i="20" s="1"/>
  <c r="H85" i="20" s="1"/>
  <c r="H86" i="20" s="1"/>
  <c r="H87" i="20" s="1"/>
  <c r="H88" i="20" s="1"/>
  <c r="H89" i="20" s="1"/>
  <c r="H90" i="20" s="1"/>
  <c r="H91" i="20" s="1"/>
  <c r="H92" i="20" s="1"/>
  <c r="H93" i="20" s="1"/>
  <c r="H94" i="20" s="1"/>
  <c r="H95" i="20" s="1"/>
  <c r="H96" i="20" s="1"/>
  <c r="H97" i="20" s="1"/>
  <c r="H98" i="20" s="1"/>
  <c r="H99" i="20" s="1"/>
  <c r="H100" i="20" s="1"/>
  <c r="H101" i="20" s="1"/>
  <c r="H102" i="20" s="1"/>
  <c r="H103" i="20" s="1"/>
  <c r="H104" i="20" s="1"/>
  <c r="H105" i="20" s="1"/>
  <c r="H106" i="20" s="1"/>
  <c r="H107" i="20" s="1"/>
  <c r="H108" i="20" s="1"/>
  <c r="H109" i="20" s="1"/>
  <c r="H110" i="20" s="1"/>
  <c r="H111" i="20" s="1"/>
  <c r="H112" i="20" s="1"/>
  <c r="H113" i="20" s="1"/>
  <c r="H114" i="20" s="1"/>
  <c r="H115" i="20" s="1"/>
  <c r="H116" i="20" s="1"/>
  <c r="H117" i="20" s="1"/>
  <c r="H118" i="20" s="1"/>
  <c r="H119" i="20" s="1"/>
  <c r="H120" i="20" s="1"/>
  <c r="H121" i="20" s="1"/>
  <c r="H122" i="20" s="1"/>
  <c r="H123" i="20" s="1"/>
  <c r="H124" i="20" s="1"/>
  <c r="H125" i="20" s="1"/>
  <c r="H126" i="20" s="1"/>
  <c r="H127" i="20" s="1"/>
  <c r="H128" i="20" s="1"/>
  <c r="H129" i="20" s="1"/>
  <c r="H130" i="20" s="1"/>
  <c r="H131" i="20" s="1"/>
  <c r="H132" i="20" s="1"/>
  <c r="H133" i="20" s="1"/>
  <c r="H27" i="19"/>
  <c r="H28" i="19" s="1"/>
  <c r="H29" i="19" s="1"/>
  <c r="H30" i="19" s="1"/>
  <c r="H32" i="19" s="1"/>
  <c r="H33" i="19" s="1"/>
  <c r="H34" i="19" s="1"/>
  <c r="H35" i="19" s="1"/>
  <c r="H37" i="19" s="1"/>
  <c r="H38" i="19" s="1"/>
  <c r="H39" i="19" s="1"/>
  <c r="H41" i="19" s="1"/>
  <c r="H42" i="19" s="1"/>
  <c r="H43" i="19" s="1"/>
  <c r="H10" i="19"/>
  <c r="F140" i="17"/>
  <c r="E140" i="17"/>
  <c r="F147" i="17"/>
  <c r="F34" i="17"/>
  <c r="F37" i="17" s="1"/>
  <c r="F16" i="17"/>
  <c r="F153" i="18"/>
  <c r="F152" i="18"/>
  <c r="F151" i="18"/>
  <c r="E149" i="18"/>
  <c r="E148" i="18"/>
  <c r="E147" i="18"/>
  <c r="E146" i="18"/>
  <c r="E145" i="18"/>
  <c r="F140" i="18"/>
  <c r="F133" i="18"/>
  <c r="E133" i="18"/>
  <c r="F40" i="18"/>
  <c r="F36" i="18"/>
  <c r="F31" i="18"/>
  <c r="F14" i="18"/>
  <c r="F160" i="17"/>
  <c r="F159" i="17"/>
  <c r="E156" i="17"/>
  <c r="E155" i="17"/>
  <c r="E154" i="17"/>
  <c r="E153" i="17"/>
  <c r="E152" i="17"/>
  <c r="F46" i="17"/>
  <c r="F41" i="17"/>
  <c r="F31" i="17"/>
  <c r="F26" i="17"/>
  <c r="J71" i="2"/>
  <c r="H44" i="19" l="1"/>
  <c r="H45" i="19" s="1"/>
  <c r="H46" i="19" s="1"/>
  <c r="H48" i="19" s="1"/>
  <c r="H49" i="19" s="1"/>
  <c r="H50" i="19" s="1"/>
  <c r="H51" i="19" s="1"/>
  <c r="H52" i="19" s="1"/>
  <c r="H53" i="19" s="1"/>
  <c r="H12" i="19"/>
  <c r="G13" i="19"/>
  <c r="H11" i="20"/>
  <c r="G12" i="20"/>
  <c r="F154" i="18"/>
  <c r="F158" i="17"/>
  <c r="F161" i="17" s="1"/>
  <c r="F143" i="16"/>
  <c r="F130" i="16"/>
  <c r="E126" i="16"/>
  <c r="G126" i="16" s="1"/>
  <c r="G127" i="16" s="1"/>
  <c r="G128" i="16" s="1"/>
  <c r="G129" i="16" s="1"/>
  <c r="E137" i="16"/>
  <c r="F142" i="16"/>
  <c r="E139" i="16"/>
  <c r="E136" i="16"/>
  <c r="E124" i="16"/>
  <c r="F35" i="16"/>
  <c r="F38" i="16" s="1"/>
  <c r="E19" i="16"/>
  <c r="E10" i="16"/>
  <c r="E138" i="16"/>
  <c r="F124" i="16"/>
  <c r="F47" i="16"/>
  <c r="F42" i="16"/>
  <c r="F32" i="16"/>
  <c r="F24" i="16"/>
  <c r="F13" i="16"/>
  <c r="F117" i="14"/>
  <c r="F116" i="14"/>
  <c r="E114" i="14"/>
  <c r="E111" i="14"/>
  <c r="E112" i="14"/>
  <c r="E110" i="14"/>
  <c r="E154" i="13"/>
  <c r="E155" i="13"/>
  <c r="F160" i="13"/>
  <c r="F158" i="13"/>
  <c r="F159" i="13"/>
  <c r="E157" i="13"/>
  <c r="E156" i="13"/>
  <c r="E153" i="13"/>
  <c r="E148" i="12"/>
  <c r="J13" i="15" s="1"/>
  <c r="E144" i="12"/>
  <c r="F26" i="12"/>
  <c r="E145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52" i="12"/>
  <c r="F151" i="12"/>
  <c r="F150" i="12"/>
  <c r="K13" i="15" s="1"/>
  <c r="E166" i="11"/>
  <c r="J12" i="15" s="1"/>
  <c r="F168" i="11"/>
  <c r="K12" i="15" s="1"/>
  <c r="I15" i="11"/>
  <c r="I16" i="11"/>
  <c r="I19" i="11"/>
  <c r="I23" i="11"/>
  <c r="I24" i="11"/>
  <c r="I26" i="11"/>
  <c r="I27" i="11"/>
  <c r="I28" i="11"/>
  <c r="I30" i="11"/>
  <c r="I32" i="11"/>
  <c r="I33" i="11"/>
  <c r="I34" i="11"/>
  <c r="I37" i="11"/>
  <c r="I38" i="11"/>
  <c r="I41" i="11"/>
  <c r="I42" i="11"/>
  <c r="I45" i="11"/>
  <c r="I47" i="11"/>
  <c r="I48" i="11"/>
  <c r="I49" i="11"/>
  <c r="I50" i="11"/>
  <c r="I51" i="11"/>
  <c r="I52" i="11"/>
  <c r="I53" i="11"/>
  <c r="I54" i="11"/>
  <c r="I55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4" i="11"/>
  <c r="I155" i="11"/>
  <c r="I11" i="11"/>
  <c r="F169" i="11"/>
  <c r="K16" i="15"/>
  <c r="J16" i="15"/>
  <c r="K15" i="15"/>
  <c r="J15" i="15"/>
  <c r="K14" i="15"/>
  <c r="J14" i="15"/>
  <c r="F89" i="14"/>
  <c r="F88" i="14"/>
  <c r="F78" i="14"/>
  <c r="F77" i="14"/>
  <c r="F76" i="14"/>
  <c r="F73" i="14"/>
  <c r="F68" i="14"/>
  <c r="F67" i="14"/>
  <c r="F58" i="14"/>
  <c r="F57" i="14"/>
  <c r="F56" i="14"/>
  <c r="F54" i="14"/>
  <c r="E113" i="14"/>
  <c r="I93" i="13"/>
  <c r="I90" i="13"/>
  <c r="I87" i="13"/>
  <c r="H13" i="19" l="1"/>
  <c r="G14" i="19"/>
  <c r="H14" i="19" s="1"/>
  <c r="G13" i="20"/>
  <c r="H13" i="20" s="1"/>
  <c r="H12" i="20"/>
  <c r="I156" i="11"/>
  <c r="F115" i="14"/>
  <c r="F118" i="14" s="1"/>
  <c r="F141" i="16"/>
  <c r="F144" i="16" s="1"/>
  <c r="I134" i="16" s="1"/>
  <c r="E130" i="16"/>
  <c r="G130" i="16" s="1"/>
  <c r="E135" i="16"/>
  <c r="F104" i="14"/>
  <c r="E104" i="14"/>
  <c r="F50" i="14"/>
  <c r="F41" i="14"/>
  <c r="F37" i="14"/>
  <c r="F31" i="14"/>
  <c r="F25" i="14"/>
  <c r="F13" i="14"/>
  <c r="F147" i="13"/>
  <c r="E147" i="13"/>
  <c r="F51" i="13"/>
  <c r="F44" i="13"/>
  <c r="F40" i="13"/>
  <c r="F33" i="13"/>
  <c r="I31" i="13"/>
  <c r="F26" i="13"/>
  <c r="F13" i="13"/>
  <c r="J130" i="16" l="1"/>
  <c r="E142" i="17"/>
  <c r="I136" i="16"/>
  <c r="I135" i="16"/>
  <c r="F161" i="13"/>
  <c r="E147" i="17" l="1"/>
  <c r="G147" i="17" s="1"/>
  <c r="G142" i="17"/>
  <c r="G143" i="17" s="1"/>
  <c r="G144" i="17" s="1"/>
  <c r="G145" i="17" s="1"/>
  <c r="G146" i="17" s="1"/>
  <c r="E147" i="12"/>
  <c r="F138" i="12"/>
  <c r="E138" i="12"/>
  <c r="F46" i="12"/>
  <c r="F40" i="12"/>
  <c r="F36" i="12"/>
  <c r="F31" i="12"/>
  <c r="I22" i="12"/>
  <c r="F14" i="12"/>
  <c r="E162" i="11"/>
  <c r="E98" i="2"/>
  <c r="J147" i="17" l="1"/>
  <c r="E135" i="18"/>
  <c r="F152" i="12"/>
  <c r="I137" i="16" s="1"/>
  <c r="E140" i="18" l="1"/>
  <c r="G140" i="18" s="1"/>
  <c r="G135" i="18"/>
  <c r="G136" i="18" s="1"/>
  <c r="G137" i="18" s="1"/>
  <c r="G138" i="18" s="1"/>
  <c r="G139" i="18" s="1"/>
  <c r="E165" i="11"/>
  <c r="F156" i="11"/>
  <c r="E156" i="11"/>
  <c r="F46" i="11"/>
  <c r="F40" i="11"/>
  <c r="F36" i="11"/>
  <c r="F31" i="11"/>
  <c r="F25" i="11"/>
  <c r="F14" i="11"/>
  <c r="I105" i="10"/>
  <c r="F121" i="10"/>
  <c r="F120" i="10"/>
  <c r="K11" i="15" s="1"/>
  <c r="I48" i="10"/>
  <c r="I32" i="10"/>
  <c r="I21" i="10"/>
  <c r="E118" i="10"/>
  <c r="J11" i="15" s="1"/>
  <c r="E117" i="10"/>
  <c r="E116" i="10"/>
  <c r="E115" i="10"/>
  <c r="E114" i="10"/>
  <c r="I95" i="9"/>
  <c r="F107" i="9" s="1"/>
  <c r="E102" i="9"/>
  <c r="F108" i="9"/>
  <c r="K10" i="15" s="1"/>
  <c r="F109" i="9"/>
  <c r="J45" i="9"/>
  <c r="J44" i="9"/>
  <c r="I41" i="5"/>
  <c r="I37" i="5"/>
  <c r="I22" i="5"/>
  <c r="E106" i="9"/>
  <c r="J10" i="15" s="1"/>
  <c r="E105" i="9"/>
  <c r="I47" i="9"/>
  <c r="F108" i="10"/>
  <c r="E108" i="10"/>
  <c r="F51" i="10"/>
  <c r="F43" i="10"/>
  <c r="F39" i="10"/>
  <c r="F34" i="10"/>
  <c r="F26" i="10"/>
  <c r="F13" i="10"/>
  <c r="F96" i="9"/>
  <c r="E96" i="9"/>
  <c r="E93" i="4"/>
  <c r="I36" i="6"/>
  <c r="F41" i="9"/>
  <c r="F35" i="9"/>
  <c r="F31" i="9"/>
  <c r="F26" i="9"/>
  <c r="F21" i="9"/>
  <c r="F13" i="9"/>
  <c r="E101" i="6"/>
  <c r="E100" i="6"/>
  <c r="I90" i="6"/>
  <c r="F105" i="6"/>
  <c r="K9" i="15" s="1"/>
  <c r="F106" i="6"/>
  <c r="E103" i="6"/>
  <c r="J9" i="15" s="1"/>
  <c r="E99" i="6"/>
  <c r="E102" i="6"/>
  <c r="F93" i="6"/>
  <c r="F52" i="6"/>
  <c r="F46" i="6"/>
  <c r="F42" i="6"/>
  <c r="F37" i="6"/>
  <c r="F23" i="6"/>
  <c r="F14" i="6"/>
  <c r="J50" i="2"/>
  <c r="J41" i="2"/>
  <c r="I56" i="3"/>
  <c r="I56" i="5"/>
  <c r="I87" i="5"/>
  <c r="F100" i="5"/>
  <c r="F99" i="5"/>
  <c r="K8" i="15" s="1"/>
  <c r="E97" i="5"/>
  <c r="J8" i="15" s="1"/>
  <c r="E96" i="5"/>
  <c r="E95" i="5"/>
  <c r="J103" i="5" s="1"/>
  <c r="J140" i="18" l="1"/>
  <c r="E135" i="20"/>
  <c r="E136" i="19"/>
  <c r="F122" i="10"/>
  <c r="I139" i="16" s="1"/>
  <c r="F170" i="11"/>
  <c r="I138" i="16" s="1"/>
  <c r="F104" i="6"/>
  <c r="F107" i="6" s="1"/>
  <c r="I141" i="16" s="1"/>
  <c r="F110" i="9"/>
  <c r="I140" i="16" s="1"/>
  <c r="F98" i="5"/>
  <c r="F89" i="5"/>
  <c r="F80" i="5"/>
  <c r="F75" i="5"/>
  <c r="F71" i="5"/>
  <c r="F66" i="5"/>
  <c r="F59" i="5"/>
  <c r="F18" i="5"/>
  <c r="F110" i="2"/>
  <c r="F98" i="4"/>
  <c r="F97" i="4"/>
  <c r="K7" i="15" s="1"/>
  <c r="F20" i="4"/>
  <c r="E95" i="4"/>
  <c r="J7" i="15" s="1"/>
  <c r="E92" i="4"/>
  <c r="J102" i="4" s="1"/>
  <c r="G81" i="4"/>
  <c r="G82" i="4" s="1"/>
  <c r="G83" i="4" s="1"/>
  <c r="G84" i="4" s="1"/>
  <c r="G85" i="4" s="1"/>
  <c r="E58" i="4"/>
  <c r="E94" i="4"/>
  <c r="F86" i="4"/>
  <c r="F79" i="4"/>
  <c r="F74" i="4"/>
  <c r="F70" i="4"/>
  <c r="F65" i="4"/>
  <c r="E65" i="4"/>
  <c r="G60" i="4"/>
  <c r="G61" i="4" s="1"/>
  <c r="G62" i="4" s="1"/>
  <c r="G63" i="4" s="1"/>
  <c r="G64" i="4" s="1"/>
  <c r="F58" i="4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E20" i="4"/>
  <c r="G9" i="4"/>
  <c r="G10" i="4" s="1"/>
  <c r="H10" i="4" s="1"/>
  <c r="F86" i="3"/>
  <c r="F85" i="3"/>
  <c r="K5" i="15" s="1"/>
  <c r="I49" i="3"/>
  <c r="F84" i="3" s="1"/>
  <c r="E83" i="3"/>
  <c r="J5" i="15" s="1"/>
  <c r="E82" i="3"/>
  <c r="E81" i="3"/>
  <c r="J88" i="3" s="1"/>
  <c r="E80" i="3"/>
  <c r="F21" i="3"/>
  <c r="E21" i="3"/>
  <c r="G75" i="3"/>
  <c r="F73" i="3"/>
  <c r="E73" i="3"/>
  <c r="G70" i="3"/>
  <c r="G71" i="3" s="1"/>
  <c r="G72" i="3" s="1"/>
  <c r="F68" i="3"/>
  <c r="E68" i="3"/>
  <c r="G66" i="3"/>
  <c r="G67" i="3" s="1"/>
  <c r="F64" i="3"/>
  <c r="E64" i="3"/>
  <c r="G61" i="3"/>
  <c r="G62" i="3" s="1"/>
  <c r="G63" i="3" s="1"/>
  <c r="F59" i="3"/>
  <c r="E59" i="3"/>
  <c r="G52" i="3"/>
  <c r="G53" i="3" s="1"/>
  <c r="G54" i="3" s="1"/>
  <c r="G55" i="3" s="1"/>
  <c r="G56" i="3" s="1"/>
  <c r="G57" i="3" s="1"/>
  <c r="G58" i="3" s="1"/>
  <c r="F50" i="3"/>
  <c r="E50" i="3"/>
  <c r="G23" i="3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9" i="3"/>
  <c r="G10" i="3" s="1"/>
  <c r="G11" i="3" s="1"/>
  <c r="G12" i="3" s="1"/>
  <c r="G13" i="3" s="1"/>
  <c r="G14" i="3" s="1"/>
  <c r="G15" i="3" s="1"/>
  <c r="F109" i="2"/>
  <c r="K6" i="15" s="1"/>
  <c r="F107" i="2"/>
  <c r="E106" i="2"/>
  <c r="J6" i="15" s="1"/>
  <c r="E105" i="2"/>
  <c r="E103" i="2"/>
  <c r="F98" i="2"/>
  <c r="G98" i="2" s="1"/>
  <c r="J98" i="2" s="1"/>
  <c r="G94" i="2"/>
  <c r="E92" i="2"/>
  <c r="F92" i="2"/>
  <c r="G88" i="2"/>
  <c r="G89" i="2" s="1"/>
  <c r="G90" i="2" s="1"/>
  <c r="G91" i="2" s="1"/>
  <c r="F86" i="2"/>
  <c r="E86" i="2"/>
  <c r="G84" i="2"/>
  <c r="G85" i="2" s="1"/>
  <c r="G79" i="2"/>
  <c r="G80" i="2" s="1"/>
  <c r="G81" i="2" s="1"/>
  <c r="F82" i="2"/>
  <c r="E82" i="2"/>
  <c r="F77" i="2"/>
  <c r="E77" i="2"/>
  <c r="G70" i="2"/>
  <c r="G71" i="2" s="1"/>
  <c r="G72" i="2" s="1"/>
  <c r="G73" i="2" s="1"/>
  <c r="G74" i="2" s="1"/>
  <c r="G75" i="2" s="1"/>
  <c r="G76" i="2" s="1"/>
  <c r="F66" i="2"/>
  <c r="E66" i="2"/>
  <c r="G20" i="2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F18" i="2"/>
  <c r="G9" i="2"/>
  <c r="E18" i="2"/>
  <c r="E141" i="19" l="1"/>
  <c r="G141" i="19" s="1"/>
  <c r="G136" i="19"/>
  <c r="E140" i="20"/>
  <c r="G140" i="20" s="1"/>
  <c r="J140" i="20" s="1"/>
  <c r="G135" i="20"/>
  <c r="K17" i="15"/>
  <c r="J17" i="15"/>
  <c r="G33" i="4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F101" i="5"/>
  <c r="I142" i="16" s="1"/>
  <c r="F96" i="4"/>
  <c r="F99" i="4" s="1"/>
  <c r="I143" i="16" s="1"/>
  <c r="G20" i="4"/>
  <c r="E86" i="4"/>
  <c r="G86" i="4" s="1"/>
  <c r="G11" i="4"/>
  <c r="G58" i="4"/>
  <c r="G65" i="4"/>
  <c r="H9" i="4"/>
  <c r="G59" i="3"/>
  <c r="G73" i="3"/>
  <c r="H14" i="3"/>
  <c r="H13" i="3"/>
  <c r="G68" i="3"/>
  <c r="J110" i="3" s="1"/>
  <c r="G16" i="3"/>
  <c r="H15" i="3"/>
  <c r="G50" i="3"/>
  <c r="G64" i="3"/>
  <c r="F87" i="3"/>
  <c r="I145" i="16" s="1"/>
  <c r="J108" i="3"/>
  <c r="H10" i="3"/>
  <c r="E87" i="3"/>
  <c r="G21" i="3"/>
  <c r="H9" i="3"/>
  <c r="E104" i="2"/>
  <c r="F111" i="2"/>
  <c r="I144" i="16" s="1"/>
  <c r="J132" i="2"/>
  <c r="G92" i="2"/>
  <c r="G77" i="2"/>
  <c r="G86" i="2"/>
  <c r="G82" i="2"/>
  <c r="G66" i="2"/>
  <c r="J66" i="2" s="1"/>
  <c r="G18" i="2"/>
  <c r="J18" i="2" s="1"/>
  <c r="H9" i="2"/>
  <c r="G10" i="2"/>
  <c r="H10" i="2" s="1"/>
  <c r="G137" i="19" l="1"/>
  <c r="G138" i="19" s="1"/>
  <c r="G139" i="19" s="1"/>
  <c r="G140" i="19" s="1"/>
  <c r="G136" i="20"/>
  <c r="G137" i="20" s="1"/>
  <c r="G138" i="20" s="1"/>
  <c r="G139" i="20" s="1"/>
  <c r="H135" i="20"/>
  <c r="H136" i="20" s="1"/>
  <c r="H137" i="20" s="1"/>
  <c r="H138" i="20" s="1"/>
  <c r="H139" i="20" s="1"/>
  <c r="H140" i="20" s="1"/>
  <c r="G155" i="20" s="1"/>
  <c r="K19" i="15"/>
  <c r="E20" i="5"/>
  <c r="E59" i="5" s="1"/>
  <c r="G59" i="5" s="1"/>
  <c r="J58" i="4"/>
  <c r="J111" i="3"/>
  <c r="J64" i="3"/>
  <c r="E9" i="5"/>
  <c r="G9" i="5" s="1"/>
  <c r="G10" i="5" s="1"/>
  <c r="G11" i="5" s="1"/>
  <c r="G12" i="5" s="1"/>
  <c r="J20" i="4"/>
  <c r="E82" i="5"/>
  <c r="E89" i="5" s="1"/>
  <c r="G89" i="5" s="1"/>
  <c r="J86" i="4"/>
  <c r="E61" i="5"/>
  <c r="E66" i="5" s="1"/>
  <c r="G66" i="5" s="1"/>
  <c r="J65" i="4"/>
  <c r="J136" i="2"/>
  <c r="J77" i="2"/>
  <c r="J109" i="3"/>
  <c r="J73" i="3"/>
  <c r="J112" i="3"/>
  <c r="J59" i="3"/>
  <c r="I146" i="16"/>
  <c r="I148" i="16" s="1"/>
  <c r="J137" i="2"/>
  <c r="E111" i="2"/>
  <c r="G111" i="2" s="1"/>
  <c r="J109" i="2"/>
  <c r="H20" i="4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J113" i="3"/>
  <c r="J50" i="3"/>
  <c r="J133" i="2"/>
  <c r="E76" i="4"/>
  <c r="J135" i="2"/>
  <c r="E67" i="4"/>
  <c r="J134" i="2"/>
  <c r="E72" i="4"/>
  <c r="G12" i="4"/>
  <c r="H11" i="4"/>
  <c r="G17" i="3"/>
  <c r="H16" i="3"/>
  <c r="G87" i="3"/>
  <c r="H21" i="3"/>
  <c r="J21" i="3" s="1"/>
  <c r="J114" i="3"/>
  <c r="J115" i="3" s="1"/>
  <c r="H11" i="3"/>
  <c r="H18" i="2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J138" i="2"/>
  <c r="G11" i="2"/>
  <c r="H9" i="5" l="1"/>
  <c r="H11" i="5"/>
  <c r="H10" i="5"/>
  <c r="E18" i="5"/>
  <c r="G18" i="5" s="1"/>
  <c r="J18" i="5" s="1"/>
  <c r="G20" i="5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82" i="5"/>
  <c r="G83" i="5" s="1"/>
  <c r="G84" i="5" s="1"/>
  <c r="G85" i="5" s="1"/>
  <c r="G86" i="5" s="1"/>
  <c r="G87" i="5" s="1"/>
  <c r="G88" i="5" s="1"/>
  <c r="G61" i="5"/>
  <c r="G62" i="5" s="1"/>
  <c r="G63" i="5" s="1"/>
  <c r="G64" i="5" s="1"/>
  <c r="G65" i="5" s="1"/>
  <c r="E25" i="6"/>
  <c r="J66" i="5"/>
  <c r="E54" i="6"/>
  <c r="J89" i="5"/>
  <c r="E16" i="6"/>
  <c r="J59" i="5"/>
  <c r="H34" i="4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60" i="4" s="1"/>
  <c r="H61" i="4" s="1"/>
  <c r="H62" i="4" s="1"/>
  <c r="H63" i="4" s="1"/>
  <c r="H64" i="4" s="1"/>
  <c r="H65" i="4" s="1"/>
  <c r="G72" i="4"/>
  <c r="G73" i="4" s="1"/>
  <c r="E74" i="4"/>
  <c r="G74" i="4" s="1"/>
  <c r="E91" i="4"/>
  <c r="E99" i="4" s="1"/>
  <c r="G99" i="4" s="1"/>
  <c r="E70" i="4"/>
  <c r="G70" i="4" s="1"/>
  <c r="G67" i="4"/>
  <c r="G68" i="4" s="1"/>
  <c r="G69" i="4" s="1"/>
  <c r="E79" i="4"/>
  <c r="G79" i="4" s="1"/>
  <c r="G76" i="4"/>
  <c r="G77" i="4" s="1"/>
  <c r="G78" i="4" s="1"/>
  <c r="G13" i="5"/>
  <c r="H12" i="5"/>
  <c r="G13" i="4"/>
  <c r="H12" i="4"/>
  <c r="H23" i="3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42" i="3" s="1"/>
  <c r="H43" i="3" s="1"/>
  <c r="H44" i="3" s="1"/>
  <c r="H45" i="3" s="1"/>
  <c r="H46" i="3" s="1"/>
  <c r="H47" i="3" s="1"/>
  <c r="H48" i="3" s="1"/>
  <c r="H49" i="3" s="1"/>
  <c r="G18" i="3"/>
  <c r="H17" i="3"/>
  <c r="H12" i="3"/>
  <c r="H37" i="2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H65" i="2" s="1"/>
  <c r="H66" i="2" s="1"/>
  <c r="H70" i="2" s="1"/>
  <c r="H71" i="2" s="1"/>
  <c r="H72" i="2" s="1"/>
  <c r="H73" i="2" s="1"/>
  <c r="H74" i="2" s="1"/>
  <c r="H75" i="2" s="1"/>
  <c r="H76" i="2" s="1"/>
  <c r="H11" i="2"/>
  <c r="G12" i="2"/>
  <c r="E9" i="6" l="1"/>
  <c r="E14" i="6" s="1"/>
  <c r="G14" i="6" s="1"/>
  <c r="J14" i="6" s="1"/>
  <c r="H18" i="5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H46" i="5" s="1"/>
  <c r="H47" i="5" s="1"/>
  <c r="H48" i="5" s="1"/>
  <c r="H49" i="5" s="1"/>
  <c r="H50" i="5" s="1"/>
  <c r="H51" i="5" s="1"/>
  <c r="H52" i="5" s="1"/>
  <c r="H53" i="5" s="1"/>
  <c r="H54" i="5" s="1"/>
  <c r="H55" i="5" s="1"/>
  <c r="H56" i="5" s="1"/>
  <c r="H57" i="5" s="1"/>
  <c r="H58" i="5" s="1"/>
  <c r="H59" i="5" s="1"/>
  <c r="H61" i="5" s="1"/>
  <c r="H62" i="5" s="1"/>
  <c r="H63" i="5" s="1"/>
  <c r="H64" i="5" s="1"/>
  <c r="H65" i="5" s="1"/>
  <c r="H66" i="5" s="1"/>
  <c r="E68" i="5"/>
  <c r="E71" i="5" s="1"/>
  <c r="G71" i="5" s="1"/>
  <c r="J70" i="4"/>
  <c r="E73" i="5"/>
  <c r="G73" i="5" s="1"/>
  <c r="G74" i="5" s="1"/>
  <c r="J74" i="4"/>
  <c r="E93" i="6"/>
  <c r="G93" i="6" s="1"/>
  <c r="G54" i="6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G72" i="6" s="1"/>
  <c r="G73" i="6" s="1"/>
  <c r="G74" i="6" s="1"/>
  <c r="G75" i="6" s="1"/>
  <c r="G76" i="6" s="1"/>
  <c r="G77" i="6" s="1"/>
  <c r="G78" i="6" s="1"/>
  <c r="G79" i="6" s="1"/>
  <c r="G80" i="6" s="1"/>
  <c r="G81" i="6" s="1"/>
  <c r="G82" i="6" s="1"/>
  <c r="G83" i="6" s="1"/>
  <c r="G84" i="6" s="1"/>
  <c r="G85" i="6" s="1"/>
  <c r="G86" i="6" s="1"/>
  <c r="G87" i="6" s="1"/>
  <c r="G88" i="6" s="1"/>
  <c r="G89" i="6" s="1"/>
  <c r="G90" i="6" s="1"/>
  <c r="G91" i="6" s="1"/>
  <c r="G92" i="6" s="1"/>
  <c r="E37" i="6"/>
  <c r="G37" i="6" s="1"/>
  <c r="G25" i="6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E77" i="5"/>
  <c r="G77" i="5" s="1"/>
  <c r="G78" i="5" s="1"/>
  <c r="G79" i="5" s="1"/>
  <c r="J79" i="4"/>
  <c r="G16" i="6"/>
  <c r="G17" i="6" s="1"/>
  <c r="G18" i="6" s="1"/>
  <c r="G19" i="6" s="1"/>
  <c r="G20" i="6" s="1"/>
  <c r="G21" i="6" s="1"/>
  <c r="G22" i="6" s="1"/>
  <c r="E23" i="6"/>
  <c r="G23" i="6" s="1"/>
  <c r="H67" i="4"/>
  <c r="H68" i="4" s="1"/>
  <c r="H69" i="4" s="1"/>
  <c r="H70" i="4" s="1"/>
  <c r="H72" i="4" s="1"/>
  <c r="H73" i="4" s="1"/>
  <c r="H74" i="4" s="1"/>
  <c r="H76" i="4" s="1"/>
  <c r="H77" i="4" s="1"/>
  <c r="H78" i="4" s="1"/>
  <c r="H79" i="4" s="1"/>
  <c r="H13" i="5"/>
  <c r="G14" i="5"/>
  <c r="G15" i="5" s="1"/>
  <c r="G14" i="4"/>
  <c r="H13" i="4"/>
  <c r="G19" i="3"/>
  <c r="H18" i="3"/>
  <c r="G13" i="2"/>
  <c r="H12" i="2"/>
  <c r="G9" i="6" l="1"/>
  <c r="H9" i="6" s="1"/>
  <c r="E80" i="5"/>
  <c r="G80" i="5" s="1"/>
  <c r="E48" i="6" s="1"/>
  <c r="E75" i="5"/>
  <c r="G75" i="5" s="1"/>
  <c r="E44" i="6" s="1"/>
  <c r="G68" i="5"/>
  <c r="G69" i="5" s="1"/>
  <c r="G70" i="5" s="1"/>
  <c r="J23" i="6"/>
  <c r="E15" i="9"/>
  <c r="J93" i="6"/>
  <c r="E43" i="9"/>
  <c r="J37" i="6"/>
  <c r="E23" i="9"/>
  <c r="E94" i="5"/>
  <c r="E101" i="5" s="1"/>
  <c r="G101" i="5" s="1"/>
  <c r="E39" i="6"/>
  <c r="G39" i="6" s="1"/>
  <c r="G40" i="6" s="1"/>
  <c r="G41" i="6" s="1"/>
  <c r="J71" i="5"/>
  <c r="H14" i="6"/>
  <c r="H16" i="6" s="1"/>
  <c r="H17" i="6" s="1"/>
  <c r="E9" i="9"/>
  <c r="H15" i="5"/>
  <c r="G16" i="5"/>
  <c r="H14" i="5"/>
  <c r="G15" i="4"/>
  <c r="H14" i="4"/>
  <c r="H81" i="4"/>
  <c r="H50" i="3"/>
  <c r="H52" i="3" s="1"/>
  <c r="H53" i="3" s="1"/>
  <c r="H54" i="3" s="1"/>
  <c r="H55" i="3" s="1"/>
  <c r="H56" i="3" s="1"/>
  <c r="H57" i="3" s="1"/>
  <c r="H58" i="3" s="1"/>
  <c r="H59" i="3" s="1"/>
  <c r="G20" i="3"/>
  <c r="H20" i="3" s="1"/>
  <c r="H19" i="3"/>
  <c r="G14" i="2"/>
  <c r="H13" i="2"/>
  <c r="G10" i="6" l="1"/>
  <c r="H10" i="6" s="1"/>
  <c r="E52" i="6"/>
  <c r="G52" i="6" s="1"/>
  <c r="J52" i="6" s="1"/>
  <c r="G48" i="6"/>
  <c r="G49" i="6" s="1"/>
  <c r="G50" i="6" s="1"/>
  <c r="G51" i="6" s="1"/>
  <c r="J80" i="5"/>
  <c r="G44" i="6"/>
  <c r="G45" i="6" s="1"/>
  <c r="E46" i="6"/>
  <c r="G46" i="6" s="1"/>
  <c r="J46" i="6" s="1"/>
  <c r="H68" i="5"/>
  <c r="H69" i="5" s="1"/>
  <c r="H70" i="5" s="1"/>
  <c r="H71" i="5" s="1"/>
  <c r="H73" i="5" s="1"/>
  <c r="H74" i="5" s="1"/>
  <c r="H75" i="5" s="1"/>
  <c r="H77" i="5" s="1"/>
  <c r="H78" i="5" s="1"/>
  <c r="H79" i="5" s="1"/>
  <c r="H80" i="5" s="1"/>
  <c r="H82" i="5" s="1"/>
  <c r="H83" i="5" s="1"/>
  <c r="H84" i="5" s="1"/>
  <c r="H85" i="5" s="1"/>
  <c r="H86" i="5" s="1"/>
  <c r="H87" i="5" s="1"/>
  <c r="H88" i="5" s="1"/>
  <c r="H89" i="5" s="1"/>
  <c r="G102" i="5" s="1"/>
  <c r="J75" i="5"/>
  <c r="E26" i="9"/>
  <c r="G26" i="9" s="1"/>
  <c r="G23" i="9"/>
  <c r="G24" i="9" s="1"/>
  <c r="G25" i="9" s="1"/>
  <c r="G96" i="9"/>
  <c r="G43" i="9"/>
  <c r="G44" i="9" s="1"/>
  <c r="G45" i="9" s="1"/>
  <c r="G46" i="9" s="1"/>
  <c r="G47" i="9" s="1"/>
  <c r="G48" i="9" s="1"/>
  <c r="G49" i="9" s="1"/>
  <c r="G50" i="9" s="1"/>
  <c r="G51" i="9" s="1"/>
  <c r="G52" i="9" s="1"/>
  <c r="G53" i="9" s="1"/>
  <c r="G54" i="9" s="1"/>
  <c r="G55" i="9" s="1"/>
  <c r="G56" i="9" s="1"/>
  <c r="G57" i="9" s="1"/>
  <c r="G58" i="9" s="1"/>
  <c r="G59" i="9" s="1"/>
  <c r="G60" i="9" s="1"/>
  <c r="G61" i="9" s="1"/>
  <c r="G62" i="9" s="1"/>
  <c r="G63" i="9" s="1"/>
  <c r="G64" i="9" s="1"/>
  <c r="G65" i="9" s="1"/>
  <c r="G66" i="9" s="1"/>
  <c r="G67" i="9" s="1"/>
  <c r="G68" i="9" s="1"/>
  <c r="G69" i="9" s="1"/>
  <c r="G70" i="9" s="1"/>
  <c r="G71" i="9" s="1"/>
  <c r="G72" i="9" s="1"/>
  <c r="G73" i="9" s="1"/>
  <c r="G74" i="9" s="1"/>
  <c r="G75" i="9" s="1"/>
  <c r="G76" i="9" s="1"/>
  <c r="G77" i="9" s="1"/>
  <c r="G78" i="9" s="1"/>
  <c r="G79" i="9" s="1"/>
  <c r="G80" i="9" s="1"/>
  <c r="G81" i="9" s="1"/>
  <c r="G82" i="9" s="1"/>
  <c r="G83" i="9" s="1"/>
  <c r="G84" i="9" s="1"/>
  <c r="G85" i="9" s="1"/>
  <c r="G86" i="9" s="1"/>
  <c r="G87" i="9" s="1"/>
  <c r="G88" i="9" s="1"/>
  <c r="G89" i="9" s="1"/>
  <c r="G90" i="9" s="1"/>
  <c r="G91" i="9" s="1"/>
  <c r="G92" i="9" s="1"/>
  <c r="G93" i="9" s="1"/>
  <c r="G94" i="9" s="1"/>
  <c r="G95" i="9" s="1"/>
  <c r="E98" i="6"/>
  <c r="E107" i="6" s="1"/>
  <c r="G107" i="6" s="1"/>
  <c r="E42" i="6"/>
  <c r="G42" i="6" s="1"/>
  <c r="J42" i="6" s="1"/>
  <c r="G15" i="9"/>
  <c r="G16" i="9" s="1"/>
  <c r="G17" i="9" s="1"/>
  <c r="G18" i="9" s="1"/>
  <c r="G19" i="9" s="1"/>
  <c r="G20" i="9" s="1"/>
  <c r="E21" i="9"/>
  <c r="G21" i="9" s="1"/>
  <c r="H18" i="6"/>
  <c r="H19" i="6" s="1"/>
  <c r="H20" i="6" s="1"/>
  <c r="H21" i="6" s="1"/>
  <c r="H22" i="6" s="1"/>
  <c r="H23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9" i="6" s="1"/>
  <c r="H40" i="6" s="1"/>
  <c r="H41" i="6" s="1"/>
  <c r="H42" i="6" s="1"/>
  <c r="E13" i="9"/>
  <c r="G13" i="9" s="1"/>
  <c r="J13" i="9" s="1"/>
  <c r="G9" i="9"/>
  <c r="H82" i="4"/>
  <c r="H83" i="4" s="1"/>
  <c r="H84" i="4" s="1"/>
  <c r="H85" i="4" s="1"/>
  <c r="H86" i="4" s="1"/>
  <c r="G100" i="4" s="1"/>
  <c r="G17" i="5"/>
  <c r="H17" i="5" s="1"/>
  <c r="H16" i="5"/>
  <c r="H15" i="4"/>
  <c r="G16" i="4"/>
  <c r="H61" i="3"/>
  <c r="H62" i="3" s="1"/>
  <c r="H63" i="3" s="1"/>
  <c r="H64" i="3" s="1"/>
  <c r="H66" i="3" s="1"/>
  <c r="H67" i="3" s="1"/>
  <c r="H68" i="3" s="1"/>
  <c r="H70" i="3" s="1"/>
  <c r="H71" i="3" s="1"/>
  <c r="H72" i="3" s="1"/>
  <c r="G15" i="2"/>
  <c r="H14" i="2"/>
  <c r="G11" i="6" l="1"/>
  <c r="H11" i="6" s="1"/>
  <c r="E28" i="9"/>
  <c r="E33" i="9"/>
  <c r="E35" i="9" s="1"/>
  <c r="G35" i="9" s="1"/>
  <c r="E41" i="10" s="1"/>
  <c r="E43" i="10" s="1"/>
  <c r="G43" i="10" s="1"/>
  <c r="E37" i="9"/>
  <c r="G37" i="9" s="1"/>
  <c r="G38" i="9" s="1"/>
  <c r="G39" i="9" s="1"/>
  <c r="G40" i="9" s="1"/>
  <c r="H44" i="6"/>
  <c r="H45" i="6" s="1"/>
  <c r="H46" i="6" s="1"/>
  <c r="H48" i="6" s="1"/>
  <c r="H49" i="6" s="1"/>
  <c r="H50" i="6" s="1"/>
  <c r="H51" i="6" s="1"/>
  <c r="H52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J96" i="9"/>
  <c r="E53" i="10"/>
  <c r="E15" i="10"/>
  <c r="J21" i="9"/>
  <c r="E28" i="10"/>
  <c r="J26" i="9"/>
  <c r="H13" i="9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E9" i="10"/>
  <c r="G10" i="9"/>
  <c r="H9" i="9"/>
  <c r="H16" i="4"/>
  <c r="G17" i="4"/>
  <c r="H73" i="3"/>
  <c r="H75" i="3" s="1"/>
  <c r="G88" i="3" s="1"/>
  <c r="G16" i="2"/>
  <c r="H15" i="2"/>
  <c r="J35" i="9" l="1"/>
  <c r="G12" i="6"/>
  <c r="G13" i="6" s="1"/>
  <c r="H13" i="6" s="1"/>
  <c r="G33" i="9"/>
  <c r="G34" i="9" s="1"/>
  <c r="E41" i="9"/>
  <c r="G41" i="9" s="1"/>
  <c r="E45" i="10" s="1"/>
  <c r="G45" i="10" s="1"/>
  <c r="G46" i="10" s="1"/>
  <c r="G47" i="10" s="1"/>
  <c r="G48" i="10" s="1"/>
  <c r="E101" i="9"/>
  <c r="E110" i="9" s="1"/>
  <c r="G110" i="9" s="1"/>
  <c r="E31" i="9"/>
  <c r="G31" i="9" s="1"/>
  <c r="J31" i="9" s="1"/>
  <c r="G28" i="9"/>
  <c r="G29" i="9" s="1"/>
  <c r="G30" i="9" s="1"/>
  <c r="G41" i="10"/>
  <c r="G42" i="10" s="1"/>
  <c r="E38" i="11"/>
  <c r="E40" i="11" s="1"/>
  <c r="G40" i="11" s="1"/>
  <c r="J43" i="10"/>
  <c r="G28" i="10"/>
  <c r="G29" i="10" s="1"/>
  <c r="G30" i="10" s="1"/>
  <c r="G31" i="10" s="1"/>
  <c r="G32" i="10" s="1"/>
  <c r="G33" i="10" s="1"/>
  <c r="E34" i="10"/>
  <c r="G34" i="10" s="1"/>
  <c r="G108" i="10"/>
  <c r="G53" i="10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E26" i="10"/>
  <c r="G26" i="10" s="1"/>
  <c r="G15" i="10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E13" i="10"/>
  <c r="G13" i="10" s="1"/>
  <c r="J13" i="10" s="1"/>
  <c r="G9" i="10"/>
  <c r="G11" i="9"/>
  <c r="H10" i="9"/>
  <c r="H93" i="6"/>
  <c r="G108" i="6" s="1"/>
  <c r="G18" i="4"/>
  <c r="H17" i="4"/>
  <c r="G17" i="2"/>
  <c r="H16" i="2"/>
  <c r="H12" i="6" l="1"/>
  <c r="J41" i="9"/>
  <c r="H28" i="9"/>
  <c r="H29" i="9" s="1"/>
  <c r="H30" i="9" s="1"/>
  <c r="H31" i="9" s="1"/>
  <c r="H33" i="9" s="1"/>
  <c r="H34" i="9" s="1"/>
  <c r="H35" i="9" s="1"/>
  <c r="H37" i="9" s="1"/>
  <c r="H38" i="9" s="1"/>
  <c r="H39" i="9" s="1"/>
  <c r="H40" i="9" s="1"/>
  <c r="H41" i="9" s="1"/>
  <c r="H43" i="9" s="1"/>
  <c r="H44" i="9" s="1"/>
  <c r="H45" i="9" s="1"/>
  <c r="H46" i="9" s="1"/>
  <c r="H47" i="9" s="1"/>
  <c r="H48" i="9" s="1"/>
  <c r="H49" i="9" s="1"/>
  <c r="H50" i="9" s="1"/>
  <c r="H51" i="9" s="1"/>
  <c r="H52" i="9" s="1"/>
  <c r="H53" i="9" s="1"/>
  <c r="H54" i="9" s="1"/>
  <c r="H55" i="9" s="1"/>
  <c r="H56" i="9" s="1"/>
  <c r="H57" i="9" s="1"/>
  <c r="H58" i="9" s="1"/>
  <c r="H59" i="9" s="1"/>
  <c r="H60" i="9" s="1"/>
  <c r="H61" i="9" s="1"/>
  <c r="H62" i="9" s="1"/>
  <c r="H63" i="9" s="1"/>
  <c r="H64" i="9" s="1"/>
  <c r="H65" i="9" s="1"/>
  <c r="H66" i="9" s="1"/>
  <c r="H67" i="9" s="1"/>
  <c r="H68" i="9" s="1"/>
  <c r="H69" i="9" s="1"/>
  <c r="H70" i="9" s="1"/>
  <c r="H71" i="9" s="1"/>
  <c r="H72" i="9" s="1"/>
  <c r="H73" i="9" s="1"/>
  <c r="H74" i="9" s="1"/>
  <c r="H75" i="9" s="1"/>
  <c r="H76" i="9" s="1"/>
  <c r="H77" i="9" s="1"/>
  <c r="H78" i="9" s="1"/>
  <c r="E36" i="10"/>
  <c r="E113" i="10" s="1"/>
  <c r="E122" i="10" s="1"/>
  <c r="G122" i="10" s="1"/>
  <c r="E51" i="10"/>
  <c r="G51" i="10" s="1"/>
  <c r="E42" i="11" s="1"/>
  <c r="G42" i="11" s="1"/>
  <c r="G43" i="11" s="1"/>
  <c r="G44" i="11" s="1"/>
  <c r="G45" i="11" s="1"/>
  <c r="G38" i="11"/>
  <c r="G39" i="11" s="1"/>
  <c r="E48" i="11"/>
  <c r="J108" i="10"/>
  <c r="E16" i="11"/>
  <c r="J26" i="10"/>
  <c r="E27" i="11"/>
  <c r="J34" i="10"/>
  <c r="E38" i="12"/>
  <c r="H13" i="10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E9" i="11"/>
  <c r="G49" i="10"/>
  <c r="G50" i="10" s="1"/>
  <c r="H9" i="10"/>
  <c r="G10" i="10"/>
  <c r="G12" i="9"/>
  <c r="H12" i="9" s="1"/>
  <c r="H11" i="9"/>
  <c r="G19" i="4"/>
  <c r="H19" i="4" s="1"/>
  <c r="H18" i="4"/>
  <c r="H17" i="2"/>
  <c r="E39" i="10" l="1"/>
  <c r="G39" i="10" s="1"/>
  <c r="E33" i="11" s="1"/>
  <c r="E161" i="11" s="1"/>
  <c r="E170" i="11" s="1"/>
  <c r="G170" i="11" s="1"/>
  <c r="G36" i="10"/>
  <c r="G37" i="10" s="1"/>
  <c r="G38" i="10" s="1"/>
  <c r="J51" i="10"/>
  <c r="E31" i="11"/>
  <c r="G31" i="11" s="1"/>
  <c r="G27" i="11"/>
  <c r="G28" i="11" s="1"/>
  <c r="G29" i="11" s="1"/>
  <c r="G30" i="11" s="1"/>
  <c r="G16" i="11"/>
  <c r="G17" i="11" s="1"/>
  <c r="G18" i="11" s="1"/>
  <c r="G19" i="11" s="1"/>
  <c r="G20" i="11" s="1"/>
  <c r="G21" i="11" s="1"/>
  <c r="G22" i="11" s="1"/>
  <c r="G23" i="11" s="1"/>
  <c r="G24" i="11" s="1"/>
  <c r="E25" i="11"/>
  <c r="G25" i="11" s="1"/>
  <c r="E46" i="11"/>
  <c r="G46" i="11" s="1"/>
  <c r="J46" i="11" s="1"/>
  <c r="G48" i="11"/>
  <c r="G49" i="11" s="1"/>
  <c r="G50" i="11" s="1"/>
  <c r="G51" i="11" s="1"/>
  <c r="G52" i="11" s="1"/>
  <c r="G53" i="11" s="1"/>
  <c r="G54" i="11" s="1"/>
  <c r="G55" i="11" s="1"/>
  <c r="G56" i="11" s="1"/>
  <c r="G57" i="11" s="1"/>
  <c r="G58" i="11" s="1"/>
  <c r="G59" i="11" s="1"/>
  <c r="G60" i="11" s="1"/>
  <c r="G61" i="11" s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G72" i="11" s="1"/>
  <c r="G73" i="11" s="1"/>
  <c r="G74" i="11" s="1"/>
  <c r="G75" i="11" s="1"/>
  <c r="G76" i="11" s="1"/>
  <c r="G77" i="11" s="1"/>
  <c r="G78" i="11" s="1"/>
  <c r="G79" i="11" s="1"/>
  <c r="G80" i="11" s="1"/>
  <c r="G87" i="11" s="1"/>
  <c r="G81" i="11" s="1"/>
  <c r="G82" i="11" s="1"/>
  <c r="G83" i="11" s="1"/>
  <c r="G84" i="11" s="1"/>
  <c r="G85" i="11" s="1"/>
  <c r="G86" i="11" s="1"/>
  <c r="G88" i="11" s="1"/>
  <c r="G89" i="11" s="1"/>
  <c r="G90" i="11" s="1"/>
  <c r="G91" i="11" s="1"/>
  <c r="G92" i="11" s="1"/>
  <c r="G93" i="11" s="1"/>
  <c r="G94" i="11" s="1"/>
  <c r="G95" i="11" s="1"/>
  <c r="G96" i="11" s="1"/>
  <c r="G97" i="11" s="1"/>
  <c r="G98" i="11" s="1"/>
  <c r="G99" i="11" s="1"/>
  <c r="G100" i="11" s="1"/>
  <c r="G101" i="11" s="1"/>
  <c r="G102" i="11" s="1"/>
  <c r="G103" i="11" s="1"/>
  <c r="G104" i="11" s="1"/>
  <c r="G105" i="11" s="1"/>
  <c r="G106" i="11" s="1"/>
  <c r="G107" i="11" s="1"/>
  <c r="G108" i="11" s="1"/>
  <c r="G109" i="11" s="1"/>
  <c r="G110" i="11" s="1"/>
  <c r="G111" i="11" s="1"/>
  <c r="G112" i="11" s="1"/>
  <c r="G113" i="11" s="1"/>
  <c r="G114" i="11" s="1"/>
  <c r="G115" i="11" s="1"/>
  <c r="G116" i="11" s="1"/>
  <c r="G117" i="11" s="1"/>
  <c r="G118" i="11" s="1"/>
  <c r="G119" i="11" s="1"/>
  <c r="G120" i="11" s="1"/>
  <c r="G121" i="11" s="1"/>
  <c r="G122" i="11" s="1"/>
  <c r="G123" i="11" s="1"/>
  <c r="G124" i="11" s="1"/>
  <c r="G125" i="11" s="1"/>
  <c r="G126" i="11" s="1"/>
  <c r="G127" i="11" s="1"/>
  <c r="G128" i="11" s="1"/>
  <c r="G129" i="11" s="1"/>
  <c r="G130" i="11" s="1"/>
  <c r="G131" i="11" s="1"/>
  <c r="G132" i="11" s="1"/>
  <c r="G133" i="11" s="1"/>
  <c r="G134" i="11" s="1"/>
  <c r="G135" i="11" s="1"/>
  <c r="G136" i="11" s="1"/>
  <c r="G137" i="11" s="1"/>
  <c r="G138" i="11" s="1"/>
  <c r="G139" i="11" s="1"/>
  <c r="G140" i="11" s="1"/>
  <c r="G141" i="11" s="1"/>
  <c r="G142" i="11" s="1"/>
  <c r="G143" i="11" s="1"/>
  <c r="G144" i="11" s="1"/>
  <c r="G145" i="11" s="1"/>
  <c r="G146" i="11" s="1"/>
  <c r="G147" i="11" s="1"/>
  <c r="G148" i="11" s="1"/>
  <c r="G149" i="11" s="1"/>
  <c r="G150" i="11" s="1"/>
  <c r="G151" i="11" s="1"/>
  <c r="G152" i="11" s="1"/>
  <c r="G153" i="11" s="1"/>
  <c r="G154" i="11" s="1"/>
  <c r="G155" i="11" s="1"/>
  <c r="G156" i="11"/>
  <c r="E40" i="12"/>
  <c r="G40" i="12" s="1"/>
  <c r="E42" i="13" s="1"/>
  <c r="G42" i="13" s="1"/>
  <c r="G43" i="13" s="1"/>
  <c r="G38" i="12"/>
  <c r="G39" i="12" s="1"/>
  <c r="G9" i="11"/>
  <c r="E14" i="11"/>
  <c r="G14" i="11" s="1"/>
  <c r="J14" i="11" s="1"/>
  <c r="H26" i="10"/>
  <c r="H10" i="10"/>
  <c r="G11" i="10"/>
  <c r="H79" i="9"/>
  <c r="H80" i="9" s="1"/>
  <c r="H81" i="9" s="1"/>
  <c r="H82" i="9" s="1"/>
  <c r="H83" i="9" s="1"/>
  <c r="H84" i="9" s="1"/>
  <c r="H85" i="9" s="1"/>
  <c r="H86" i="9" s="1"/>
  <c r="H87" i="9" s="1"/>
  <c r="H88" i="9" s="1"/>
  <c r="H89" i="9" s="1"/>
  <c r="H90" i="9" s="1"/>
  <c r="H91" i="9" s="1"/>
  <c r="H92" i="9" s="1"/>
  <c r="H93" i="9" s="1"/>
  <c r="H94" i="9" s="1"/>
  <c r="H95" i="9" s="1"/>
  <c r="H96" i="9" s="1"/>
  <c r="G111" i="9" s="1"/>
  <c r="G95" i="2"/>
  <c r="G96" i="2" s="1"/>
  <c r="G97" i="2" s="1"/>
  <c r="J39" i="10" l="1"/>
  <c r="G33" i="11"/>
  <c r="G34" i="11" s="1"/>
  <c r="G35" i="11" s="1"/>
  <c r="E36" i="11"/>
  <c r="G36" i="11" s="1"/>
  <c r="J36" i="11" s="1"/>
  <c r="J25" i="11"/>
  <c r="E16" i="12"/>
  <c r="J31" i="11"/>
  <c r="E28" i="12"/>
  <c r="K156" i="11"/>
  <c r="E48" i="12"/>
  <c r="E42" i="12"/>
  <c r="E46" i="12" s="1"/>
  <c r="G46" i="12" s="1"/>
  <c r="E44" i="13"/>
  <c r="G44" i="13" s="1"/>
  <c r="H14" i="1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7" i="11" s="1"/>
  <c r="H28" i="11" s="1"/>
  <c r="H29" i="11" s="1"/>
  <c r="E9" i="12"/>
  <c r="G10" i="11"/>
  <c r="H9" i="11"/>
  <c r="H28" i="10"/>
  <c r="H29" i="10" s="1"/>
  <c r="H30" i="10" s="1"/>
  <c r="H31" i="10" s="1"/>
  <c r="H32" i="10" s="1"/>
  <c r="H33" i="10" s="1"/>
  <c r="H34" i="10" s="1"/>
  <c r="H36" i="10" s="1"/>
  <c r="H37" i="10" s="1"/>
  <c r="H38" i="10" s="1"/>
  <c r="H39" i="10" s="1"/>
  <c r="H41" i="10" s="1"/>
  <c r="H42" i="10" s="1"/>
  <c r="H43" i="10" s="1"/>
  <c r="H45" i="10" s="1"/>
  <c r="H46" i="10" s="1"/>
  <c r="H47" i="10" s="1"/>
  <c r="H48" i="10" s="1"/>
  <c r="G12" i="10"/>
  <c r="H12" i="10" s="1"/>
  <c r="H11" i="10"/>
  <c r="H77" i="2"/>
  <c r="H79" i="2" s="1"/>
  <c r="H80" i="2" s="1"/>
  <c r="H81" i="2" s="1"/>
  <c r="H82" i="2" s="1"/>
  <c r="H84" i="2" s="1"/>
  <c r="H85" i="2" s="1"/>
  <c r="H86" i="2" s="1"/>
  <c r="H88" i="2" s="1"/>
  <c r="H89" i="2" s="1"/>
  <c r="H90" i="2" s="1"/>
  <c r="H91" i="2" s="1"/>
  <c r="H92" i="2" s="1"/>
  <c r="H94" i="2" s="1"/>
  <c r="H95" i="2" s="1"/>
  <c r="H96" i="2" s="1"/>
  <c r="J139" i="2"/>
  <c r="E33" i="12" l="1"/>
  <c r="G33" i="12" s="1"/>
  <c r="G34" i="12" s="1"/>
  <c r="G35" i="12" s="1"/>
  <c r="E39" i="14"/>
  <c r="G39" i="14" s="1"/>
  <c r="G40" i="14" s="1"/>
  <c r="J44" i="13"/>
  <c r="E46" i="13"/>
  <c r="G46" i="13" s="1"/>
  <c r="G47" i="13" s="1"/>
  <c r="G48" i="13" s="1"/>
  <c r="G49" i="13" s="1"/>
  <c r="G50" i="13" s="1"/>
  <c r="J46" i="12"/>
  <c r="G48" i="12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G72" i="12" s="1"/>
  <c r="G73" i="12" s="1"/>
  <c r="G74" i="12" s="1"/>
  <c r="G75" i="12" s="1"/>
  <c r="G76" i="12" s="1"/>
  <c r="G77" i="12" s="1"/>
  <c r="G78" i="12" s="1"/>
  <c r="G79" i="12" s="1"/>
  <c r="G80" i="12" s="1"/>
  <c r="G81" i="12" s="1"/>
  <c r="G82" i="12" s="1"/>
  <c r="G83" i="12" s="1"/>
  <c r="G84" i="12" s="1"/>
  <c r="G85" i="12" s="1"/>
  <c r="G86" i="12" s="1"/>
  <c r="G87" i="12" s="1"/>
  <c r="G88" i="12" s="1"/>
  <c r="G89" i="12" s="1"/>
  <c r="G90" i="12" s="1"/>
  <c r="G91" i="12" s="1"/>
  <c r="G92" i="12" s="1"/>
  <c r="G93" i="12" s="1"/>
  <c r="G94" i="12" s="1"/>
  <c r="G95" i="12" s="1"/>
  <c r="G96" i="12" s="1"/>
  <c r="G97" i="12" s="1"/>
  <c r="G98" i="12" s="1"/>
  <c r="G99" i="12" s="1"/>
  <c r="G100" i="12" s="1"/>
  <c r="G101" i="12" s="1"/>
  <c r="G102" i="12" s="1"/>
  <c r="G103" i="12" s="1"/>
  <c r="G104" i="12" s="1"/>
  <c r="G105" i="12" s="1"/>
  <c r="G106" i="12" s="1"/>
  <c r="G107" i="12" s="1"/>
  <c r="G108" i="12" s="1"/>
  <c r="G109" i="12" s="1"/>
  <c r="G110" i="12" s="1"/>
  <c r="G111" i="12" s="1"/>
  <c r="G112" i="12" s="1"/>
  <c r="G113" i="12" s="1"/>
  <c r="G114" i="12" s="1"/>
  <c r="G115" i="12" s="1"/>
  <c r="G116" i="12" s="1"/>
  <c r="G117" i="12" s="1"/>
  <c r="G118" i="12" s="1"/>
  <c r="G119" i="12" s="1"/>
  <c r="G120" i="12" s="1"/>
  <c r="G121" i="12" s="1"/>
  <c r="G122" i="12" s="1"/>
  <c r="G123" i="12" s="1"/>
  <c r="G124" i="12" s="1"/>
  <c r="G125" i="12" s="1"/>
  <c r="G126" i="12" s="1"/>
  <c r="G127" i="12" s="1"/>
  <c r="G128" i="12" s="1"/>
  <c r="G129" i="12" s="1"/>
  <c r="G130" i="12" s="1"/>
  <c r="G131" i="12" s="1"/>
  <c r="G132" i="12" s="1"/>
  <c r="G133" i="12" s="1"/>
  <c r="G134" i="12" s="1"/>
  <c r="G135" i="12" s="1"/>
  <c r="G136" i="12" s="1"/>
  <c r="G137" i="12" s="1"/>
  <c r="G138" i="12"/>
  <c r="G16" i="12"/>
  <c r="G17" i="12" s="1"/>
  <c r="G18" i="12" s="1"/>
  <c r="G19" i="12" s="1"/>
  <c r="G20" i="12" s="1"/>
  <c r="G21" i="12" s="1"/>
  <c r="G22" i="12" s="1"/>
  <c r="G23" i="12" s="1"/>
  <c r="G24" i="12" s="1"/>
  <c r="G25" i="12" s="1"/>
  <c r="E26" i="12"/>
  <c r="G26" i="12" s="1"/>
  <c r="G28" i="12"/>
  <c r="G29" i="12" s="1"/>
  <c r="G30" i="12" s="1"/>
  <c r="E31" i="12"/>
  <c r="G31" i="12" s="1"/>
  <c r="G42" i="12"/>
  <c r="G43" i="12" s="1"/>
  <c r="G44" i="12" s="1"/>
  <c r="G45" i="12" s="1"/>
  <c r="G9" i="12"/>
  <c r="E14" i="12"/>
  <c r="G14" i="12" s="1"/>
  <c r="J14" i="12" s="1"/>
  <c r="H97" i="2"/>
  <c r="H98" i="2"/>
  <c r="G112" i="2" s="1"/>
  <c r="H30" i="11"/>
  <c r="H31" i="11" s="1"/>
  <c r="H33" i="11" s="1"/>
  <c r="H34" i="11" s="1"/>
  <c r="H35" i="11" s="1"/>
  <c r="H36" i="11" s="1"/>
  <c r="H38" i="11" s="1"/>
  <c r="H39" i="11" s="1"/>
  <c r="H40" i="11" s="1"/>
  <c r="H42" i="11" s="1"/>
  <c r="H43" i="11" s="1"/>
  <c r="H44" i="11" s="1"/>
  <c r="H45" i="11" s="1"/>
  <c r="G11" i="11"/>
  <c r="H10" i="11"/>
  <c r="H49" i="10"/>
  <c r="H50" i="10" s="1"/>
  <c r="H51" i="10" s="1"/>
  <c r="H53" i="10" s="1"/>
  <c r="H54" i="10" s="1"/>
  <c r="H55" i="10" s="1"/>
  <c r="H56" i="10" s="1"/>
  <c r="H57" i="10" s="1"/>
  <c r="H58" i="10" s="1"/>
  <c r="H59" i="10" s="1"/>
  <c r="H60" i="10" s="1"/>
  <c r="H61" i="10" s="1"/>
  <c r="H62" i="10" s="1"/>
  <c r="H63" i="10" s="1"/>
  <c r="H64" i="10" s="1"/>
  <c r="H65" i="10" s="1"/>
  <c r="H66" i="10" s="1"/>
  <c r="H67" i="10" s="1"/>
  <c r="H68" i="10" s="1"/>
  <c r="H69" i="10" s="1"/>
  <c r="H70" i="10" s="1"/>
  <c r="H71" i="10" s="1"/>
  <c r="H72" i="10" s="1"/>
  <c r="H73" i="10" s="1"/>
  <c r="H74" i="10" s="1"/>
  <c r="H75" i="10" s="1"/>
  <c r="H76" i="10" s="1"/>
  <c r="H77" i="10" s="1"/>
  <c r="H78" i="10" s="1"/>
  <c r="H79" i="10" s="1"/>
  <c r="H80" i="10" s="1"/>
  <c r="H81" i="10" s="1"/>
  <c r="H82" i="10" s="1"/>
  <c r="H83" i="10" s="1"/>
  <c r="H84" i="10" s="1"/>
  <c r="H85" i="10" s="1"/>
  <c r="H86" i="10" s="1"/>
  <c r="H87" i="10" s="1"/>
  <c r="H88" i="10" s="1"/>
  <c r="H89" i="10" s="1"/>
  <c r="H90" i="10" s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H101" i="10" s="1"/>
  <c r="H102" i="10" s="1"/>
  <c r="H103" i="10" s="1"/>
  <c r="H104" i="10" s="1"/>
  <c r="H105" i="10" s="1"/>
  <c r="H106" i="10" s="1"/>
  <c r="H107" i="10" s="1"/>
  <c r="E143" i="12" l="1"/>
  <c r="E152" i="12" s="1"/>
  <c r="G152" i="12" s="1"/>
  <c r="H153" i="12" s="1"/>
  <c r="E36" i="12"/>
  <c r="G36" i="12" s="1"/>
  <c r="E35" i="13" s="1"/>
  <c r="G35" i="13" s="1"/>
  <c r="G36" i="13" s="1"/>
  <c r="G37" i="13" s="1"/>
  <c r="G38" i="13" s="1"/>
  <c r="G39" i="13" s="1"/>
  <c r="E41" i="14"/>
  <c r="G41" i="14" s="1"/>
  <c r="E51" i="13"/>
  <c r="G51" i="13" s="1"/>
  <c r="E43" i="14" s="1"/>
  <c r="E28" i="13"/>
  <c r="J31" i="12"/>
  <c r="J138" i="12"/>
  <c r="E53" i="13"/>
  <c r="E15" i="13"/>
  <c r="J26" i="12"/>
  <c r="H14" i="12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8" i="12" s="1"/>
  <c r="H29" i="12" s="1"/>
  <c r="H30" i="12" s="1"/>
  <c r="H31" i="12" s="1"/>
  <c r="H33" i="12" s="1"/>
  <c r="H34" i="12" s="1"/>
  <c r="H35" i="12" s="1"/>
  <c r="H36" i="12" s="1"/>
  <c r="H38" i="12" s="1"/>
  <c r="H39" i="12" s="1"/>
  <c r="H40" i="12" s="1"/>
  <c r="H42" i="12" s="1"/>
  <c r="H43" i="12" s="1"/>
  <c r="H44" i="12" s="1"/>
  <c r="H45" i="12" s="1"/>
  <c r="H46" i="12" s="1"/>
  <c r="H48" i="12" s="1"/>
  <c r="H49" i="12" s="1"/>
  <c r="H50" i="12" s="1"/>
  <c r="H51" i="12" s="1"/>
  <c r="H52" i="12" s="1"/>
  <c r="H53" i="12" s="1"/>
  <c r="H54" i="12" s="1"/>
  <c r="H55" i="12" s="1"/>
  <c r="H56" i="12" s="1"/>
  <c r="H57" i="12" s="1"/>
  <c r="H58" i="12" s="1"/>
  <c r="H59" i="12" s="1"/>
  <c r="H60" i="12" s="1"/>
  <c r="H61" i="12" s="1"/>
  <c r="H62" i="12" s="1"/>
  <c r="H63" i="12" s="1"/>
  <c r="H64" i="12" s="1"/>
  <c r="H65" i="12" s="1"/>
  <c r="H66" i="12" s="1"/>
  <c r="H67" i="12" s="1"/>
  <c r="H68" i="12" s="1"/>
  <c r="H69" i="12" s="1"/>
  <c r="H70" i="12" s="1"/>
  <c r="H71" i="12" s="1"/>
  <c r="H72" i="12" s="1"/>
  <c r="H73" i="12" s="1"/>
  <c r="H74" i="12" s="1"/>
  <c r="H75" i="12" s="1"/>
  <c r="H76" i="12" s="1"/>
  <c r="H77" i="12" s="1"/>
  <c r="H78" i="12" s="1"/>
  <c r="H79" i="12" s="1"/>
  <c r="H80" i="12" s="1"/>
  <c r="H81" i="12" s="1"/>
  <c r="H82" i="12" s="1"/>
  <c r="H83" i="12" s="1"/>
  <c r="H84" i="12" s="1"/>
  <c r="H85" i="12" s="1"/>
  <c r="H86" i="12" s="1"/>
  <c r="H87" i="12" s="1"/>
  <c r="H88" i="12" s="1"/>
  <c r="H89" i="12" s="1"/>
  <c r="H90" i="12" s="1"/>
  <c r="H91" i="12" s="1"/>
  <c r="H92" i="12" s="1"/>
  <c r="H93" i="12" s="1"/>
  <c r="H94" i="12" s="1"/>
  <c r="H95" i="12" s="1"/>
  <c r="H96" i="12" s="1"/>
  <c r="H97" i="12" s="1"/>
  <c r="H98" i="12" s="1"/>
  <c r="H99" i="12" s="1"/>
  <c r="H100" i="12" s="1"/>
  <c r="H101" i="12" s="1"/>
  <c r="H102" i="12" s="1"/>
  <c r="H103" i="12" s="1"/>
  <c r="H104" i="12" s="1"/>
  <c r="H105" i="12" s="1"/>
  <c r="H106" i="12" s="1"/>
  <c r="H107" i="12" s="1"/>
  <c r="H108" i="12" s="1"/>
  <c r="H109" i="12" s="1"/>
  <c r="H110" i="12" s="1"/>
  <c r="H111" i="12" s="1"/>
  <c r="H112" i="12" s="1"/>
  <c r="H113" i="12" s="1"/>
  <c r="H114" i="12" s="1"/>
  <c r="H115" i="12" s="1"/>
  <c r="H116" i="12" s="1"/>
  <c r="H117" i="12" s="1"/>
  <c r="H118" i="12" s="1"/>
  <c r="H119" i="12" s="1"/>
  <c r="H120" i="12" s="1"/>
  <c r="H121" i="12" s="1"/>
  <c r="H122" i="12" s="1"/>
  <c r="H123" i="12" s="1"/>
  <c r="H124" i="12" s="1"/>
  <c r="H125" i="12" s="1"/>
  <c r="H126" i="12" s="1"/>
  <c r="H127" i="12" s="1"/>
  <c r="H128" i="12" s="1"/>
  <c r="H129" i="12" s="1"/>
  <c r="H130" i="12" s="1"/>
  <c r="H131" i="12" s="1"/>
  <c r="H132" i="12" s="1"/>
  <c r="H133" i="12" s="1"/>
  <c r="H134" i="12" s="1"/>
  <c r="H135" i="12" s="1"/>
  <c r="H136" i="12" s="1"/>
  <c r="H137" i="12" s="1"/>
  <c r="E9" i="13"/>
  <c r="G10" i="12"/>
  <c r="H9" i="12"/>
  <c r="H46" i="11"/>
  <c r="H48" i="11" s="1"/>
  <c r="H49" i="11" s="1"/>
  <c r="H50" i="11" s="1"/>
  <c r="H11" i="11"/>
  <c r="G12" i="11"/>
  <c r="G13" i="11" s="1"/>
  <c r="H108" i="10"/>
  <c r="G123" i="10" s="1"/>
  <c r="J36" i="12" l="1"/>
  <c r="E40" i="16"/>
  <c r="G40" i="16" s="1"/>
  <c r="G41" i="16" s="1"/>
  <c r="J41" i="14"/>
  <c r="G43" i="14"/>
  <c r="G44" i="14" s="1"/>
  <c r="G45" i="14" s="1"/>
  <c r="G46" i="14" s="1"/>
  <c r="G47" i="14" s="1"/>
  <c r="G48" i="14" s="1"/>
  <c r="G49" i="14" s="1"/>
  <c r="E50" i="14"/>
  <c r="G50" i="14" s="1"/>
  <c r="J51" i="13"/>
  <c r="E26" i="13"/>
  <c r="G26" i="13" s="1"/>
  <c r="G15" i="13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147" i="13"/>
  <c r="G53" i="13"/>
  <c r="G54" i="13" s="1"/>
  <c r="G55" i="13" s="1"/>
  <c r="G56" i="13" s="1"/>
  <c r="G57" i="13" s="1"/>
  <c r="G58" i="13" s="1"/>
  <c r="G59" i="13" s="1"/>
  <c r="G60" i="13" s="1"/>
  <c r="G61" i="13" s="1"/>
  <c r="G62" i="13" s="1"/>
  <c r="G63" i="13" s="1"/>
  <c r="G64" i="13" s="1"/>
  <c r="G65" i="13" s="1"/>
  <c r="G66" i="13" s="1"/>
  <c r="G67" i="13" s="1"/>
  <c r="G68" i="13" s="1"/>
  <c r="G69" i="13" s="1"/>
  <c r="G70" i="13" s="1"/>
  <c r="G71" i="13" s="1"/>
  <c r="G72" i="13" s="1"/>
  <c r="G73" i="13" s="1"/>
  <c r="G74" i="13" s="1"/>
  <c r="G75" i="13" s="1"/>
  <c r="G76" i="13" s="1"/>
  <c r="G77" i="13" s="1"/>
  <c r="G78" i="13" s="1"/>
  <c r="G79" i="13" s="1"/>
  <c r="G80" i="13" s="1"/>
  <c r="G81" i="13" s="1"/>
  <c r="G82" i="13" s="1"/>
  <c r="G83" i="13" s="1"/>
  <c r="G84" i="13" s="1"/>
  <c r="G85" i="13" s="1"/>
  <c r="G86" i="13" s="1"/>
  <c r="G87" i="13" s="1"/>
  <c r="G88" i="13" s="1"/>
  <c r="G89" i="13" s="1"/>
  <c r="G90" i="13" s="1"/>
  <c r="G91" i="13" s="1"/>
  <c r="G92" i="13" s="1"/>
  <c r="G93" i="13" s="1"/>
  <c r="G94" i="13" s="1"/>
  <c r="G95" i="13" s="1"/>
  <c r="G96" i="13" s="1"/>
  <c r="G97" i="13" s="1"/>
  <c r="G98" i="13" s="1"/>
  <c r="G99" i="13" s="1"/>
  <c r="G100" i="13" s="1"/>
  <c r="G101" i="13" s="1"/>
  <c r="G102" i="13" s="1"/>
  <c r="G103" i="13" s="1"/>
  <c r="G104" i="13" s="1"/>
  <c r="G105" i="13" s="1"/>
  <c r="G106" i="13" s="1"/>
  <c r="G107" i="13" s="1"/>
  <c r="G108" i="13" s="1"/>
  <c r="G109" i="13" s="1"/>
  <c r="G110" i="13" s="1"/>
  <c r="G111" i="13" s="1"/>
  <c r="G112" i="13" s="1"/>
  <c r="G113" i="13" s="1"/>
  <c r="G114" i="13" s="1"/>
  <c r="G115" i="13" s="1"/>
  <c r="G116" i="13" s="1"/>
  <c r="G117" i="13" s="1"/>
  <c r="G118" i="13" s="1"/>
  <c r="G119" i="13" s="1"/>
  <c r="G120" i="13" s="1"/>
  <c r="G121" i="13" s="1"/>
  <c r="G122" i="13" s="1"/>
  <c r="G123" i="13" s="1"/>
  <c r="G124" i="13" s="1"/>
  <c r="G125" i="13" s="1"/>
  <c r="G126" i="13" s="1"/>
  <c r="G127" i="13" s="1"/>
  <c r="G128" i="13" s="1"/>
  <c r="G129" i="13" s="1"/>
  <c r="G130" i="13" s="1"/>
  <c r="G131" i="13" s="1"/>
  <c r="G132" i="13" s="1"/>
  <c r="G133" i="13" s="1"/>
  <c r="G134" i="13" s="1"/>
  <c r="G135" i="13" s="1"/>
  <c r="G136" i="13" s="1"/>
  <c r="G137" i="13" s="1"/>
  <c r="G138" i="13" s="1"/>
  <c r="G139" i="13" s="1"/>
  <c r="G140" i="13" s="1"/>
  <c r="G141" i="13" s="1"/>
  <c r="G142" i="13" s="1"/>
  <c r="G143" i="13" s="1"/>
  <c r="G144" i="13" s="1"/>
  <c r="G145" i="13" s="1"/>
  <c r="G146" i="13" s="1"/>
  <c r="E40" i="13"/>
  <c r="G40" i="13" s="1"/>
  <c r="E33" i="13"/>
  <c r="G33" i="13" s="1"/>
  <c r="G28" i="13"/>
  <c r="G29" i="13" s="1"/>
  <c r="G30" i="13" s="1"/>
  <c r="G31" i="13" s="1"/>
  <c r="G32" i="13" s="1"/>
  <c r="E13" i="13"/>
  <c r="G13" i="13" s="1"/>
  <c r="J13" i="13" s="1"/>
  <c r="E152" i="13"/>
  <c r="E161" i="13" s="1"/>
  <c r="G161" i="13" s="1"/>
  <c r="G9" i="13"/>
  <c r="H138" i="12"/>
  <c r="G153" i="12" s="1"/>
  <c r="G11" i="12"/>
  <c r="H10" i="12"/>
  <c r="H51" i="11"/>
  <c r="H52" i="11" s="1"/>
  <c r="H53" i="11" s="1"/>
  <c r="H54" i="11" s="1"/>
  <c r="H55" i="11" s="1"/>
  <c r="H56" i="11" s="1"/>
  <c r="H57" i="11" s="1"/>
  <c r="H58" i="11" s="1"/>
  <c r="H59" i="11" s="1"/>
  <c r="H60" i="11" s="1"/>
  <c r="H61" i="11" s="1"/>
  <c r="H62" i="11" s="1"/>
  <c r="H63" i="11" s="1"/>
  <c r="H64" i="11" s="1"/>
  <c r="H65" i="11" s="1"/>
  <c r="H66" i="11" s="1"/>
  <c r="H67" i="11" s="1"/>
  <c r="H68" i="11" s="1"/>
  <c r="H69" i="11" s="1"/>
  <c r="H70" i="11" s="1"/>
  <c r="H71" i="11" s="1"/>
  <c r="H72" i="11" s="1"/>
  <c r="H73" i="11" s="1"/>
  <c r="H74" i="11" s="1"/>
  <c r="H75" i="11" s="1"/>
  <c r="H76" i="11" s="1"/>
  <c r="H77" i="11" s="1"/>
  <c r="H78" i="11" s="1"/>
  <c r="H79" i="11" s="1"/>
  <c r="H13" i="11"/>
  <c r="H12" i="11"/>
  <c r="E42" i="16" l="1"/>
  <c r="G42" i="16" s="1"/>
  <c r="E44" i="16"/>
  <c r="E47" i="16" s="1"/>
  <c r="G47" i="16" s="1"/>
  <c r="J50" i="14"/>
  <c r="E33" i="14"/>
  <c r="E37" i="14" s="1"/>
  <c r="G37" i="14" s="1"/>
  <c r="J40" i="13"/>
  <c r="E15" i="14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J26" i="13"/>
  <c r="E27" i="14"/>
  <c r="G27" i="14" s="1"/>
  <c r="G28" i="14" s="1"/>
  <c r="G29" i="14" s="1"/>
  <c r="G30" i="14" s="1"/>
  <c r="J33" i="13"/>
  <c r="E52" i="14"/>
  <c r="G52" i="14" s="1"/>
  <c r="G53" i="14" s="1"/>
  <c r="G54" i="14" s="1"/>
  <c r="G55" i="14" s="1"/>
  <c r="G56" i="14" s="1"/>
  <c r="G57" i="14" s="1"/>
  <c r="G58" i="14" s="1"/>
  <c r="G59" i="14" s="1"/>
  <c r="G60" i="14" s="1"/>
  <c r="G61" i="14" s="1"/>
  <c r="G62" i="14" s="1"/>
  <c r="G63" i="14" s="1"/>
  <c r="G64" i="14" s="1"/>
  <c r="G65" i="14" s="1"/>
  <c r="G66" i="14" s="1"/>
  <c r="G67" i="14" s="1"/>
  <c r="G68" i="14" s="1"/>
  <c r="G69" i="14" s="1"/>
  <c r="G70" i="14" s="1"/>
  <c r="G71" i="14" s="1"/>
  <c r="G72" i="14" s="1"/>
  <c r="G73" i="14" s="1"/>
  <c r="G74" i="14" s="1"/>
  <c r="G75" i="14" s="1"/>
  <c r="G76" i="14" s="1"/>
  <c r="G77" i="14" s="1"/>
  <c r="G78" i="14" s="1"/>
  <c r="G79" i="14" s="1"/>
  <c r="G80" i="14" s="1"/>
  <c r="G81" i="14" s="1"/>
  <c r="G82" i="14" s="1"/>
  <c r="G83" i="14" s="1"/>
  <c r="G84" i="14" s="1"/>
  <c r="G85" i="14" s="1"/>
  <c r="G86" i="14" s="1"/>
  <c r="G87" i="14" s="1"/>
  <c r="G88" i="14" s="1"/>
  <c r="G89" i="14" s="1"/>
  <c r="G90" i="14" s="1"/>
  <c r="G91" i="14" s="1"/>
  <c r="G92" i="14" s="1"/>
  <c r="G93" i="14" s="1"/>
  <c r="G94" i="14" s="1"/>
  <c r="G95" i="14" s="1"/>
  <c r="G96" i="14" s="1"/>
  <c r="G97" i="14" s="1"/>
  <c r="G98" i="14" s="1"/>
  <c r="G99" i="14" s="1"/>
  <c r="G100" i="14" s="1"/>
  <c r="G101" i="14" s="1"/>
  <c r="G102" i="14" s="1"/>
  <c r="G103" i="14" s="1"/>
  <c r="J147" i="13"/>
  <c r="H13" i="13"/>
  <c r="H15" i="13" s="1"/>
  <c r="H16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8" i="13" s="1"/>
  <c r="H29" i="13" s="1"/>
  <c r="H30" i="13" s="1"/>
  <c r="E9" i="14"/>
  <c r="G10" i="13"/>
  <c r="H9" i="13"/>
  <c r="H11" i="12"/>
  <c r="G12" i="12"/>
  <c r="H80" i="11"/>
  <c r="H87" i="11" s="1"/>
  <c r="H81" i="11" s="1"/>
  <c r="H82" i="11" s="1"/>
  <c r="H83" i="11" s="1"/>
  <c r="E43" i="17" l="1"/>
  <c r="J47" i="16"/>
  <c r="J42" i="16"/>
  <c r="E39" i="17"/>
  <c r="E34" i="16"/>
  <c r="J37" i="14"/>
  <c r="G44" i="16"/>
  <c r="G45" i="16" s="1"/>
  <c r="G46" i="16" s="1"/>
  <c r="E31" i="14"/>
  <c r="G31" i="14" s="1"/>
  <c r="G33" i="14"/>
  <c r="G35" i="14" s="1"/>
  <c r="E25" i="14"/>
  <c r="G25" i="14" s="1"/>
  <c r="G104" i="14"/>
  <c r="E109" i="14"/>
  <c r="E118" i="14" s="1"/>
  <c r="G118" i="14" s="1"/>
  <c r="G9" i="14"/>
  <c r="E13" i="14"/>
  <c r="G13" i="14" s="1"/>
  <c r="J13" i="14" s="1"/>
  <c r="H31" i="13"/>
  <c r="H32" i="13" s="1"/>
  <c r="H33" i="13" s="1"/>
  <c r="H35" i="13" s="1"/>
  <c r="H36" i="13" s="1"/>
  <c r="H10" i="13"/>
  <c r="G11" i="13"/>
  <c r="H12" i="12"/>
  <c r="G13" i="12"/>
  <c r="H13" i="12" s="1"/>
  <c r="H84" i="11"/>
  <c r="H85" i="11" s="1"/>
  <c r="H86" i="11" s="1"/>
  <c r="H88" i="11" s="1"/>
  <c r="H89" i="11" s="1"/>
  <c r="H90" i="11" s="1"/>
  <c r="H91" i="11" s="1"/>
  <c r="H92" i="11" s="1"/>
  <c r="H93" i="11" s="1"/>
  <c r="H94" i="11" s="1"/>
  <c r="H95" i="11" s="1"/>
  <c r="H96" i="11" s="1"/>
  <c r="H97" i="11" s="1"/>
  <c r="H98" i="11" s="1"/>
  <c r="H99" i="11" s="1"/>
  <c r="H100" i="11" s="1"/>
  <c r="H101" i="11" s="1"/>
  <c r="H102" i="11" s="1"/>
  <c r="H103" i="11" s="1"/>
  <c r="H104" i="11" s="1"/>
  <c r="H105" i="11" s="1"/>
  <c r="H106" i="11" s="1"/>
  <c r="H107" i="11" s="1"/>
  <c r="H108" i="11" s="1"/>
  <c r="H109" i="11" s="1"/>
  <c r="H110" i="11" s="1"/>
  <c r="H111" i="11" s="1"/>
  <c r="H112" i="11" s="1"/>
  <c r="H113" i="11" s="1"/>
  <c r="H114" i="11" s="1"/>
  <c r="H115" i="11" s="1"/>
  <c r="H116" i="11" s="1"/>
  <c r="H117" i="11" s="1"/>
  <c r="H118" i="11" s="1"/>
  <c r="H119" i="11" s="1"/>
  <c r="H120" i="11" s="1"/>
  <c r="H121" i="11" s="1"/>
  <c r="H122" i="11" s="1"/>
  <c r="H123" i="11" s="1"/>
  <c r="H124" i="11" s="1"/>
  <c r="H125" i="11" s="1"/>
  <c r="H126" i="11" s="1"/>
  <c r="H127" i="11" s="1"/>
  <c r="H128" i="11" s="1"/>
  <c r="H129" i="11" s="1"/>
  <c r="H130" i="11" s="1"/>
  <c r="H131" i="11" s="1"/>
  <c r="H132" i="11" s="1"/>
  <c r="H133" i="11" s="1"/>
  <c r="H134" i="11" s="1"/>
  <c r="H135" i="11" s="1"/>
  <c r="H136" i="11" s="1"/>
  <c r="H137" i="11" s="1"/>
  <c r="H138" i="11" s="1"/>
  <c r="H139" i="11" s="1"/>
  <c r="H140" i="11" s="1"/>
  <c r="H141" i="11" s="1"/>
  <c r="H142" i="11" s="1"/>
  <c r="H143" i="11" s="1"/>
  <c r="H144" i="11" s="1"/>
  <c r="H145" i="11" s="1"/>
  <c r="H146" i="11" s="1"/>
  <c r="H147" i="11" s="1"/>
  <c r="H148" i="11" s="1"/>
  <c r="H149" i="11" s="1"/>
  <c r="H150" i="11" s="1"/>
  <c r="H151" i="11" s="1"/>
  <c r="H152" i="11" s="1"/>
  <c r="H153" i="11" s="1"/>
  <c r="H154" i="11" s="1"/>
  <c r="H155" i="11" s="1"/>
  <c r="H156" i="11" s="1"/>
  <c r="G171" i="11" s="1"/>
  <c r="E40" i="18" l="1"/>
  <c r="G40" i="18" s="1"/>
  <c r="J40" i="18" s="1"/>
  <c r="G38" i="18"/>
  <c r="G39" i="18" s="1"/>
  <c r="E46" i="17"/>
  <c r="G46" i="17" s="1"/>
  <c r="J46" i="17" s="1"/>
  <c r="G43" i="17"/>
  <c r="G44" i="17" s="1"/>
  <c r="G45" i="17" s="1"/>
  <c r="E41" i="17"/>
  <c r="G41" i="17" s="1"/>
  <c r="J41" i="17" s="1"/>
  <c r="G39" i="17"/>
  <c r="G40" i="17" s="1"/>
  <c r="E46" i="18"/>
  <c r="G46" i="18" s="1"/>
  <c r="J46" i="18" s="1"/>
  <c r="G42" i="18"/>
  <c r="G43" i="18" s="1"/>
  <c r="G44" i="18" s="1"/>
  <c r="G45" i="18" s="1"/>
  <c r="E49" i="16"/>
  <c r="G124" i="16" s="1"/>
  <c r="J104" i="14"/>
  <c r="G34" i="16"/>
  <c r="G35" i="16" s="1"/>
  <c r="G36" i="16" s="1"/>
  <c r="G37" i="16" s="1"/>
  <c r="E38" i="16"/>
  <c r="G38" i="16" s="1"/>
  <c r="E26" i="16"/>
  <c r="J31" i="14"/>
  <c r="E15" i="16"/>
  <c r="G15" i="16" s="1"/>
  <c r="G16" i="16" s="1"/>
  <c r="G17" i="16" s="1"/>
  <c r="G18" i="16" s="1"/>
  <c r="G19" i="16" s="1"/>
  <c r="G20" i="16" s="1"/>
  <c r="G21" i="16" s="1"/>
  <c r="G22" i="16" s="1"/>
  <c r="G23" i="16" s="1"/>
  <c r="J25" i="14"/>
  <c r="G34" i="14"/>
  <c r="G36" i="14" s="1"/>
  <c r="H13" i="14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E9" i="16"/>
  <c r="H9" i="14"/>
  <c r="G10" i="14"/>
  <c r="H37" i="13"/>
  <c r="H38" i="13" s="1"/>
  <c r="H39" i="13" s="1"/>
  <c r="H40" i="13" s="1"/>
  <c r="H42" i="13" s="1"/>
  <c r="H43" i="13" s="1"/>
  <c r="H44" i="13" s="1"/>
  <c r="H46" i="13" s="1"/>
  <c r="H47" i="13" s="1"/>
  <c r="H48" i="13" s="1"/>
  <c r="H49" i="13" s="1"/>
  <c r="H50" i="13" s="1"/>
  <c r="H51" i="13" s="1"/>
  <c r="G12" i="13"/>
  <c r="H12" i="13" s="1"/>
  <c r="H11" i="13"/>
  <c r="J124" i="16" l="1"/>
  <c r="E48" i="17"/>
  <c r="G140" i="17" s="1"/>
  <c r="J38" i="16"/>
  <c r="E33" i="17"/>
  <c r="G49" i="16"/>
  <c r="G50" i="16" s="1"/>
  <c r="G51" i="16" s="1"/>
  <c r="G52" i="16" s="1"/>
  <c r="G53" i="16" s="1"/>
  <c r="G54" i="16" s="1"/>
  <c r="G55" i="16" s="1"/>
  <c r="G56" i="16" s="1"/>
  <c r="G57" i="16" s="1"/>
  <c r="G58" i="16" s="1"/>
  <c r="G59" i="16" s="1"/>
  <c r="G60" i="16" s="1"/>
  <c r="G61" i="16" s="1"/>
  <c r="G62" i="16" s="1"/>
  <c r="G63" i="16" s="1"/>
  <c r="G64" i="16" s="1"/>
  <c r="G65" i="16" s="1"/>
  <c r="G66" i="16" s="1"/>
  <c r="G67" i="16" s="1"/>
  <c r="G68" i="16" s="1"/>
  <c r="G69" i="16" s="1"/>
  <c r="G70" i="16" s="1"/>
  <c r="G71" i="16" s="1"/>
  <c r="G72" i="16" s="1"/>
  <c r="G73" i="16" s="1"/>
  <c r="G74" i="16" s="1"/>
  <c r="G75" i="16" s="1"/>
  <c r="G76" i="16" s="1"/>
  <c r="G77" i="16" s="1"/>
  <c r="G78" i="16" s="1"/>
  <c r="G79" i="16" s="1"/>
  <c r="G80" i="16" s="1"/>
  <c r="G81" i="16" s="1"/>
  <c r="G82" i="16" s="1"/>
  <c r="G83" i="16" s="1"/>
  <c r="G84" i="16" s="1"/>
  <c r="G85" i="16" s="1"/>
  <c r="G86" i="16" s="1"/>
  <c r="G87" i="16" s="1"/>
  <c r="G88" i="16" s="1"/>
  <c r="G89" i="16" s="1"/>
  <c r="G90" i="16" s="1"/>
  <c r="G91" i="16" s="1"/>
  <c r="G92" i="16" s="1"/>
  <c r="G93" i="16" s="1"/>
  <c r="G94" i="16" s="1"/>
  <c r="G95" i="16" s="1"/>
  <c r="G96" i="16" s="1"/>
  <c r="G97" i="16" s="1"/>
  <c r="G98" i="16" s="1"/>
  <c r="G99" i="16" s="1"/>
  <c r="G100" i="16" s="1"/>
  <c r="G101" i="16" s="1"/>
  <c r="G102" i="16" s="1"/>
  <c r="G103" i="16" s="1"/>
  <c r="G104" i="16" s="1"/>
  <c r="G105" i="16" s="1"/>
  <c r="G106" i="16" s="1"/>
  <c r="G107" i="16" s="1"/>
  <c r="G108" i="16" s="1"/>
  <c r="G109" i="16" s="1"/>
  <c r="G110" i="16" s="1"/>
  <c r="G111" i="16" s="1"/>
  <c r="G112" i="16" s="1"/>
  <c r="G113" i="16" s="1"/>
  <c r="G114" i="16" s="1"/>
  <c r="G115" i="16" s="1"/>
  <c r="G116" i="16" s="1"/>
  <c r="G117" i="16" s="1"/>
  <c r="G118" i="16" s="1"/>
  <c r="G119" i="16" s="1"/>
  <c r="G120" i="16" s="1"/>
  <c r="G121" i="16" s="1"/>
  <c r="G122" i="16" s="1"/>
  <c r="G123" i="16" s="1"/>
  <c r="E24" i="16"/>
  <c r="G24" i="16" s="1"/>
  <c r="E32" i="16"/>
  <c r="G32" i="16" s="1"/>
  <c r="G26" i="16"/>
  <c r="G27" i="16" s="1"/>
  <c r="G28" i="16" s="1"/>
  <c r="G29" i="16" s="1"/>
  <c r="G30" i="16" s="1"/>
  <c r="G31" i="16" s="1"/>
  <c r="G9" i="16"/>
  <c r="E13" i="16"/>
  <c r="G13" i="16" s="1"/>
  <c r="E134" i="16"/>
  <c r="E144" i="16" s="1"/>
  <c r="G144" i="16" s="1"/>
  <c r="H27" i="14"/>
  <c r="H28" i="14" s="1"/>
  <c r="H29" i="14" s="1"/>
  <c r="H30" i="14" s="1"/>
  <c r="H31" i="14" s="1"/>
  <c r="H33" i="14" s="1"/>
  <c r="H34" i="14" s="1"/>
  <c r="H35" i="14" s="1"/>
  <c r="H36" i="14" s="1"/>
  <c r="H37" i="14" s="1"/>
  <c r="H39" i="14" s="1"/>
  <c r="H40" i="14" s="1"/>
  <c r="H41" i="14" s="1"/>
  <c r="H43" i="14" s="1"/>
  <c r="H44" i="14" s="1"/>
  <c r="H45" i="14" s="1"/>
  <c r="H46" i="14" s="1"/>
  <c r="H47" i="14" s="1"/>
  <c r="H48" i="14" s="1"/>
  <c r="H49" i="14" s="1"/>
  <c r="H50" i="14" s="1"/>
  <c r="H52" i="14" s="1"/>
  <c r="H53" i="14" s="1"/>
  <c r="H54" i="14" s="1"/>
  <c r="H55" i="14" s="1"/>
  <c r="H56" i="14" s="1"/>
  <c r="H57" i="14" s="1"/>
  <c r="H58" i="14" s="1"/>
  <c r="H59" i="14" s="1"/>
  <c r="H60" i="14" s="1"/>
  <c r="H61" i="14" s="1"/>
  <c r="H62" i="14" s="1"/>
  <c r="H63" i="14" s="1"/>
  <c r="H64" i="14" s="1"/>
  <c r="H65" i="14" s="1"/>
  <c r="G11" i="14"/>
  <c r="H10" i="14"/>
  <c r="H53" i="13"/>
  <c r="H54" i="13" s="1"/>
  <c r="H55" i="13" s="1"/>
  <c r="H56" i="13" s="1"/>
  <c r="J24" i="16" l="1"/>
  <c r="E18" i="17"/>
  <c r="G33" i="18"/>
  <c r="E36" i="18"/>
  <c r="G36" i="18" s="1"/>
  <c r="J36" i="18" s="1"/>
  <c r="H13" i="16"/>
  <c r="H15" i="16" s="1"/>
  <c r="H16" i="16" s="1"/>
  <c r="H17" i="16" s="1"/>
  <c r="H18" i="16" s="1"/>
  <c r="H19" i="16" s="1"/>
  <c r="H20" i="16" s="1"/>
  <c r="H21" i="16" s="1"/>
  <c r="H22" i="16" s="1"/>
  <c r="H23" i="16" s="1"/>
  <c r="H24" i="16" s="1"/>
  <c r="H26" i="16" s="1"/>
  <c r="H27" i="16" s="1"/>
  <c r="H28" i="16" s="1"/>
  <c r="H29" i="16" s="1"/>
  <c r="H30" i="16" s="1"/>
  <c r="H31" i="16" s="1"/>
  <c r="H32" i="16" s="1"/>
  <c r="H34" i="16" s="1"/>
  <c r="H35" i="16" s="1"/>
  <c r="H36" i="16" s="1"/>
  <c r="H37" i="16" s="1"/>
  <c r="H38" i="16" s="1"/>
  <c r="H40" i="16" s="1"/>
  <c r="H41" i="16" s="1"/>
  <c r="H42" i="16" s="1"/>
  <c r="H44" i="16" s="1"/>
  <c r="H45" i="16" s="1"/>
  <c r="H46" i="16" s="1"/>
  <c r="H47" i="16" s="1"/>
  <c r="H49" i="16" s="1"/>
  <c r="H50" i="16" s="1"/>
  <c r="H51" i="16" s="1"/>
  <c r="H52" i="16" s="1"/>
  <c r="H53" i="16" s="1"/>
  <c r="H54" i="16" s="1"/>
  <c r="H55" i="16" s="1"/>
  <c r="H56" i="16" s="1"/>
  <c r="H57" i="16" s="1"/>
  <c r="H58" i="16" s="1"/>
  <c r="H59" i="16" s="1"/>
  <c r="H60" i="16" s="1"/>
  <c r="H61" i="16" s="1"/>
  <c r="H62" i="16" s="1"/>
  <c r="H63" i="16" s="1"/>
  <c r="H64" i="16" s="1"/>
  <c r="H65" i="16" s="1"/>
  <c r="H66" i="16" s="1"/>
  <c r="H67" i="16" s="1"/>
  <c r="H68" i="16" s="1"/>
  <c r="H69" i="16" s="1"/>
  <c r="H70" i="16" s="1"/>
  <c r="H71" i="16" s="1"/>
  <c r="H72" i="16" s="1"/>
  <c r="H73" i="16" s="1"/>
  <c r="H74" i="16" s="1"/>
  <c r="H75" i="16" s="1"/>
  <c r="H76" i="16" s="1"/>
  <c r="H77" i="16" s="1"/>
  <c r="H78" i="16" s="1"/>
  <c r="H79" i="16" s="1"/>
  <c r="H80" i="16" s="1"/>
  <c r="H81" i="16" s="1"/>
  <c r="H82" i="16" s="1"/>
  <c r="H83" i="16" s="1"/>
  <c r="H84" i="16" s="1"/>
  <c r="H85" i="16" s="1"/>
  <c r="H86" i="16" s="1"/>
  <c r="H87" i="16" s="1"/>
  <c r="H88" i="16" s="1"/>
  <c r="H89" i="16" s="1"/>
  <c r="H90" i="16" s="1"/>
  <c r="H91" i="16" s="1"/>
  <c r="H92" i="16" s="1"/>
  <c r="H93" i="16" s="1"/>
  <c r="H94" i="16" s="1"/>
  <c r="H95" i="16" s="1"/>
  <c r="H96" i="16" s="1"/>
  <c r="H97" i="16" s="1"/>
  <c r="H98" i="16" s="1"/>
  <c r="H99" i="16" s="1"/>
  <c r="H100" i="16" s="1"/>
  <c r="H101" i="16" s="1"/>
  <c r="H102" i="16" s="1"/>
  <c r="H103" i="16" s="1"/>
  <c r="H104" i="16" s="1"/>
  <c r="H105" i="16" s="1"/>
  <c r="H106" i="16" s="1"/>
  <c r="H107" i="16" s="1"/>
  <c r="H108" i="16" s="1"/>
  <c r="H109" i="16" s="1"/>
  <c r="H110" i="16" s="1"/>
  <c r="H111" i="16" s="1"/>
  <c r="H112" i="16" s="1"/>
  <c r="H113" i="16" s="1"/>
  <c r="H114" i="16" s="1"/>
  <c r="H115" i="16" s="1"/>
  <c r="H116" i="16" s="1"/>
  <c r="H117" i="16" s="1"/>
  <c r="H118" i="16" s="1"/>
  <c r="H119" i="16" s="1"/>
  <c r="H120" i="16" s="1"/>
  <c r="H121" i="16" s="1"/>
  <c r="H122" i="16" s="1"/>
  <c r="H123" i="16" s="1"/>
  <c r="H124" i="16" s="1"/>
  <c r="H126" i="16" s="1"/>
  <c r="H127" i="16" s="1"/>
  <c r="H128" i="16" s="1"/>
  <c r="H129" i="16" s="1"/>
  <c r="H130" i="16" s="1"/>
  <c r="G145" i="16" s="1"/>
  <c r="J13" i="16"/>
  <c r="E9" i="17"/>
  <c r="E37" i="17"/>
  <c r="G37" i="17" s="1"/>
  <c r="J37" i="17" s="1"/>
  <c r="G33" i="17"/>
  <c r="G34" i="17" s="1"/>
  <c r="G35" i="17" s="1"/>
  <c r="G36" i="17" s="1"/>
  <c r="J32" i="16"/>
  <c r="E28" i="17"/>
  <c r="G133" i="18"/>
  <c r="G48" i="18"/>
  <c r="G49" i="18" s="1"/>
  <c r="G50" i="18" s="1"/>
  <c r="G51" i="18" s="1"/>
  <c r="G52" i="18" s="1"/>
  <c r="G53" i="18" s="1"/>
  <c r="G54" i="18" s="1"/>
  <c r="G55" i="18" s="1"/>
  <c r="G56" i="18" s="1"/>
  <c r="G57" i="18" s="1"/>
  <c r="G58" i="18" s="1"/>
  <c r="G59" i="18" s="1"/>
  <c r="G60" i="18" s="1"/>
  <c r="G61" i="18" s="1"/>
  <c r="G62" i="18" s="1"/>
  <c r="G63" i="18" s="1"/>
  <c r="G64" i="18" s="1"/>
  <c r="G65" i="18" s="1"/>
  <c r="G66" i="18" s="1"/>
  <c r="G67" i="18" s="1"/>
  <c r="G68" i="18" s="1"/>
  <c r="G69" i="18" s="1"/>
  <c r="G70" i="18" s="1"/>
  <c r="G71" i="18" s="1"/>
  <c r="G72" i="18" s="1"/>
  <c r="G73" i="18" s="1"/>
  <c r="G74" i="18" s="1"/>
  <c r="G75" i="18" s="1"/>
  <c r="G76" i="18" s="1"/>
  <c r="G77" i="18" s="1"/>
  <c r="G78" i="18" s="1"/>
  <c r="G79" i="18" s="1"/>
  <c r="G80" i="18" s="1"/>
  <c r="G81" i="18" s="1"/>
  <c r="G82" i="18" s="1"/>
  <c r="G83" i="18" s="1"/>
  <c r="G84" i="18" s="1"/>
  <c r="G85" i="18" s="1"/>
  <c r="G86" i="18" s="1"/>
  <c r="G87" i="18" s="1"/>
  <c r="G88" i="18" s="1"/>
  <c r="G89" i="18" s="1"/>
  <c r="G90" i="18" s="1"/>
  <c r="G91" i="18" s="1"/>
  <c r="G92" i="18" s="1"/>
  <c r="G93" i="18" s="1"/>
  <c r="G94" i="18" s="1"/>
  <c r="G95" i="18" s="1"/>
  <c r="G96" i="18" s="1"/>
  <c r="G97" i="18" s="1"/>
  <c r="G98" i="18" s="1"/>
  <c r="G99" i="18" s="1"/>
  <c r="G100" i="18" s="1"/>
  <c r="G101" i="18" s="1"/>
  <c r="G102" i="18" s="1"/>
  <c r="G103" i="18" s="1"/>
  <c r="G104" i="18" s="1"/>
  <c r="G105" i="18" s="1"/>
  <c r="G106" i="18" s="1"/>
  <c r="G107" i="18" s="1"/>
  <c r="G108" i="18" s="1"/>
  <c r="G109" i="18" s="1"/>
  <c r="G110" i="18" s="1"/>
  <c r="G111" i="18" s="1"/>
  <c r="G112" i="18" s="1"/>
  <c r="G113" i="18" s="1"/>
  <c r="G114" i="18" s="1"/>
  <c r="G115" i="18" s="1"/>
  <c r="G116" i="18" s="1"/>
  <c r="G117" i="18" s="1"/>
  <c r="G118" i="18" s="1"/>
  <c r="G119" i="18" s="1"/>
  <c r="G120" i="18" s="1"/>
  <c r="G121" i="18" s="1"/>
  <c r="G122" i="18" s="1"/>
  <c r="G123" i="18" s="1"/>
  <c r="G124" i="18" s="1"/>
  <c r="G125" i="18" s="1"/>
  <c r="G126" i="18" s="1"/>
  <c r="G127" i="18" s="1"/>
  <c r="G128" i="18" s="1"/>
  <c r="G129" i="18" s="1"/>
  <c r="G130" i="18" s="1"/>
  <c r="G131" i="18" s="1"/>
  <c r="G132" i="18" s="1"/>
  <c r="G48" i="17"/>
  <c r="G49" i="17" s="1"/>
  <c r="G50" i="17" s="1"/>
  <c r="G51" i="17" s="1"/>
  <c r="G52" i="17" s="1"/>
  <c r="G53" i="17" s="1"/>
  <c r="G54" i="17" s="1"/>
  <c r="G55" i="17" s="1"/>
  <c r="G56" i="17" s="1"/>
  <c r="G57" i="17" s="1"/>
  <c r="G58" i="17" s="1"/>
  <c r="G59" i="17" s="1"/>
  <c r="G60" i="17" s="1"/>
  <c r="G61" i="17" s="1"/>
  <c r="G62" i="17" s="1"/>
  <c r="G63" i="17" s="1"/>
  <c r="G64" i="17" s="1"/>
  <c r="G65" i="17" s="1"/>
  <c r="G66" i="17" s="1"/>
  <c r="G67" i="17" s="1"/>
  <c r="G68" i="17" s="1"/>
  <c r="G69" i="17" s="1"/>
  <c r="G70" i="17" s="1"/>
  <c r="G71" i="17" s="1"/>
  <c r="G72" i="17" s="1"/>
  <c r="G73" i="17" s="1"/>
  <c r="G74" i="17" s="1"/>
  <c r="G75" i="17" s="1"/>
  <c r="G76" i="17" s="1"/>
  <c r="G77" i="17" s="1"/>
  <c r="G78" i="17" s="1"/>
  <c r="G79" i="17" s="1"/>
  <c r="G80" i="17" s="1"/>
  <c r="G81" i="17" s="1"/>
  <c r="G82" i="17" s="1"/>
  <c r="G83" i="17" s="1"/>
  <c r="G84" i="17" s="1"/>
  <c r="G85" i="17" s="1"/>
  <c r="G86" i="17" s="1"/>
  <c r="G87" i="17" s="1"/>
  <c r="G88" i="17" s="1"/>
  <c r="G89" i="17" s="1"/>
  <c r="G90" i="17" s="1"/>
  <c r="G91" i="17" s="1"/>
  <c r="G92" i="17" s="1"/>
  <c r="G93" i="17" s="1"/>
  <c r="G94" i="17" s="1"/>
  <c r="G95" i="17" s="1"/>
  <c r="G96" i="17" s="1"/>
  <c r="G97" i="17" s="1"/>
  <c r="G98" i="17" s="1"/>
  <c r="G99" i="17" s="1"/>
  <c r="G100" i="17" s="1"/>
  <c r="G101" i="17" s="1"/>
  <c r="G102" i="17" s="1"/>
  <c r="G103" i="17" s="1"/>
  <c r="G104" i="17" s="1"/>
  <c r="G105" i="17" s="1"/>
  <c r="G106" i="17" s="1"/>
  <c r="G107" i="17" s="1"/>
  <c r="G108" i="17" s="1"/>
  <c r="G109" i="17" s="1"/>
  <c r="G110" i="17" s="1"/>
  <c r="G111" i="17" s="1"/>
  <c r="G112" i="17" s="1"/>
  <c r="G113" i="17" s="1"/>
  <c r="G114" i="17" s="1"/>
  <c r="G115" i="17" s="1"/>
  <c r="G116" i="17" s="1"/>
  <c r="G117" i="17" s="1"/>
  <c r="G118" i="17" s="1"/>
  <c r="G119" i="17" s="1"/>
  <c r="G120" i="17" s="1"/>
  <c r="G121" i="17" s="1"/>
  <c r="G122" i="17" s="1"/>
  <c r="G123" i="17" s="1"/>
  <c r="G124" i="17" s="1"/>
  <c r="G125" i="17" s="1"/>
  <c r="G126" i="17" s="1"/>
  <c r="G127" i="17" s="1"/>
  <c r="G128" i="17" s="1"/>
  <c r="G129" i="17" s="1"/>
  <c r="G130" i="17" s="1"/>
  <c r="G131" i="17" s="1"/>
  <c r="G132" i="17" s="1"/>
  <c r="G133" i="17" s="1"/>
  <c r="G134" i="17" s="1"/>
  <c r="G135" i="17" s="1"/>
  <c r="G136" i="17" s="1"/>
  <c r="G137" i="17" s="1"/>
  <c r="G138" i="17" s="1"/>
  <c r="G139" i="17" s="1"/>
  <c r="J140" i="17"/>
  <c r="G10" i="16"/>
  <c r="H9" i="16"/>
  <c r="H66" i="14"/>
  <c r="H67" i="14" s="1"/>
  <c r="H68" i="14" s="1"/>
  <c r="H69" i="14" s="1"/>
  <c r="H70" i="14" s="1"/>
  <c r="H71" i="14" s="1"/>
  <c r="H72" i="14" s="1"/>
  <c r="H73" i="14" s="1"/>
  <c r="H74" i="14" s="1"/>
  <c r="H75" i="14" s="1"/>
  <c r="H76" i="14" s="1"/>
  <c r="H77" i="14" s="1"/>
  <c r="H78" i="14" s="1"/>
  <c r="H79" i="14" s="1"/>
  <c r="H80" i="14" s="1"/>
  <c r="H81" i="14" s="1"/>
  <c r="H82" i="14" s="1"/>
  <c r="H83" i="14" s="1"/>
  <c r="H84" i="14" s="1"/>
  <c r="H85" i="14" s="1"/>
  <c r="H86" i="14" s="1"/>
  <c r="H87" i="14" s="1"/>
  <c r="H88" i="14" s="1"/>
  <c r="H89" i="14" s="1"/>
  <c r="H90" i="14" s="1"/>
  <c r="H91" i="14" s="1"/>
  <c r="H92" i="14" s="1"/>
  <c r="H93" i="14" s="1"/>
  <c r="H94" i="14" s="1"/>
  <c r="H95" i="14" s="1"/>
  <c r="H96" i="14" s="1"/>
  <c r="H97" i="14" s="1"/>
  <c r="H98" i="14" s="1"/>
  <c r="H99" i="14" s="1"/>
  <c r="H100" i="14" s="1"/>
  <c r="H101" i="14" s="1"/>
  <c r="H102" i="14" s="1"/>
  <c r="H103" i="14" s="1"/>
  <c r="H11" i="14"/>
  <c r="G12" i="14"/>
  <c r="H12" i="14" s="1"/>
  <c r="H57" i="13"/>
  <c r="H58" i="13" s="1"/>
  <c r="H59" i="13" s="1"/>
  <c r="H60" i="13" s="1"/>
  <c r="H61" i="13" s="1"/>
  <c r="H62" i="13" s="1"/>
  <c r="H63" i="13" s="1"/>
  <c r="H64" i="13" s="1"/>
  <c r="H65" i="13" s="1"/>
  <c r="H66" i="13" s="1"/>
  <c r="H67" i="13" s="1"/>
  <c r="H68" i="13" s="1"/>
  <c r="H69" i="13" s="1"/>
  <c r="H70" i="13" s="1"/>
  <c r="H71" i="13" s="1"/>
  <c r="H72" i="13" s="1"/>
  <c r="H73" i="13" s="1"/>
  <c r="H74" i="13" s="1"/>
  <c r="H75" i="13" s="1"/>
  <c r="H76" i="13" s="1"/>
  <c r="H77" i="13" s="1"/>
  <c r="H78" i="13" s="1"/>
  <c r="H79" i="13" s="1"/>
  <c r="H80" i="13" s="1"/>
  <c r="H81" i="13" s="1"/>
  <c r="H82" i="13" s="1"/>
  <c r="H83" i="13" s="1"/>
  <c r="G34" i="18" l="1"/>
  <c r="G35" i="18" s="1"/>
  <c r="J111" i="18"/>
  <c r="E26" i="17"/>
  <c r="G26" i="17" s="1"/>
  <c r="J26" i="17" s="1"/>
  <c r="G18" i="17"/>
  <c r="G19" i="17" s="1"/>
  <c r="G20" i="17" s="1"/>
  <c r="G21" i="17" s="1"/>
  <c r="G22" i="17" s="1"/>
  <c r="G23" i="17" s="1"/>
  <c r="G24" i="17" s="1"/>
  <c r="G25" i="17" s="1"/>
  <c r="E16" i="17"/>
  <c r="G16" i="17" s="1"/>
  <c r="G9" i="17"/>
  <c r="E151" i="17"/>
  <c r="E161" i="17" s="1"/>
  <c r="G161" i="17" s="1"/>
  <c r="G9" i="18"/>
  <c r="E144" i="18"/>
  <c r="E154" i="18" s="1"/>
  <c r="G154" i="18" s="1"/>
  <c r="E14" i="18"/>
  <c r="G14" i="18" s="1"/>
  <c r="E31" i="17"/>
  <c r="G31" i="17" s="1"/>
  <c r="J31" i="17" s="1"/>
  <c r="G28" i="17"/>
  <c r="G29" i="17" s="1"/>
  <c r="G30" i="17" s="1"/>
  <c r="E31" i="18"/>
  <c r="G31" i="18" s="1"/>
  <c r="J31" i="18" s="1"/>
  <c r="G28" i="18"/>
  <c r="G29" i="18" s="1"/>
  <c r="G30" i="18" s="1"/>
  <c r="G26" i="18"/>
  <c r="J26" i="18" s="1"/>
  <c r="G16" i="18"/>
  <c r="G17" i="18" s="1"/>
  <c r="G18" i="18" s="1"/>
  <c r="G19" i="18" s="1"/>
  <c r="G20" i="18" s="1"/>
  <c r="G21" i="18" s="1"/>
  <c r="G22" i="18" s="1"/>
  <c r="G23" i="18" s="1"/>
  <c r="G24" i="18" s="1"/>
  <c r="G25" i="18" s="1"/>
  <c r="G11" i="16"/>
  <c r="H10" i="16"/>
  <c r="H104" i="14"/>
  <c r="G119" i="14" s="1"/>
  <c r="H84" i="13"/>
  <c r="H85" i="13" s="1"/>
  <c r="H86" i="13" s="1"/>
  <c r="H87" i="13" s="1"/>
  <c r="H88" i="13" s="1"/>
  <c r="H89" i="13" s="1"/>
  <c r="H90" i="13" s="1"/>
  <c r="H91" i="13" s="1"/>
  <c r="H92" i="13" s="1"/>
  <c r="H93" i="13" s="1"/>
  <c r="H94" i="13" s="1"/>
  <c r="H95" i="13" s="1"/>
  <c r="H96" i="13" s="1"/>
  <c r="H97" i="13" s="1"/>
  <c r="H98" i="13" s="1"/>
  <c r="H99" i="13" s="1"/>
  <c r="H100" i="13" s="1"/>
  <c r="H101" i="13" s="1"/>
  <c r="H102" i="13" s="1"/>
  <c r="H103" i="13" s="1"/>
  <c r="H104" i="13" s="1"/>
  <c r="H105" i="13" s="1"/>
  <c r="H106" i="13" s="1"/>
  <c r="H107" i="13" s="1"/>
  <c r="H14" i="18" l="1"/>
  <c r="H16" i="18" s="1"/>
  <c r="H17" i="18" s="1"/>
  <c r="H18" i="18" s="1"/>
  <c r="H19" i="18" s="1"/>
  <c r="H20" i="18" s="1"/>
  <c r="H21" i="18" s="1"/>
  <c r="H22" i="18" s="1"/>
  <c r="H23" i="18" s="1"/>
  <c r="J14" i="18"/>
  <c r="G10" i="18"/>
  <c r="G11" i="18" s="1"/>
  <c r="H9" i="18"/>
  <c r="G10" i="17"/>
  <c r="G11" i="17" s="1"/>
  <c r="G12" i="17" s="1"/>
  <c r="G13" i="17" s="1"/>
  <c r="G14" i="17" s="1"/>
  <c r="G15" i="17" s="1"/>
  <c r="H9" i="17"/>
  <c r="H10" i="17" s="1"/>
  <c r="H11" i="17" s="1"/>
  <c r="H12" i="17" s="1"/>
  <c r="H13" i="17" s="1"/>
  <c r="H14" i="17" s="1"/>
  <c r="H15" i="17" s="1"/>
  <c r="J16" i="17"/>
  <c r="H16" i="17"/>
  <c r="H18" i="17" s="1"/>
  <c r="H19" i="17" s="1"/>
  <c r="H20" i="17" s="1"/>
  <c r="H21" i="17" s="1"/>
  <c r="H22" i="17" s="1"/>
  <c r="H23" i="17" s="1"/>
  <c r="H24" i="17" s="1"/>
  <c r="H25" i="17" s="1"/>
  <c r="H26" i="17" s="1"/>
  <c r="H28" i="17" s="1"/>
  <c r="H29" i="17" s="1"/>
  <c r="H30" i="17" s="1"/>
  <c r="H31" i="17" s="1"/>
  <c r="H33" i="17" s="1"/>
  <c r="H34" i="17" s="1"/>
  <c r="H35" i="17" s="1"/>
  <c r="H36" i="17" s="1"/>
  <c r="H37" i="17" s="1"/>
  <c r="H39" i="17" s="1"/>
  <c r="H40" i="17" s="1"/>
  <c r="H41" i="17" s="1"/>
  <c r="H43" i="17" s="1"/>
  <c r="H44" i="17" s="1"/>
  <c r="H45" i="17" s="1"/>
  <c r="H46" i="17" s="1"/>
  <c r="H48" i="17" s="1"/>
  <c r="H49" i="17" s="1"/>
  <c r="H50" i="17" s="1"/>
  <c r="H51" i="17" s="1"/>
  <c r="H52" i="17" s="1"/>
  <c r="H53" i="17" s="1"/>
  <c r="H54" i="17" s="1"/>
  <c r="H55" i="17" s="1"/>
  <c r="H56" i="17" s="1"/>
  <c r="H57" i="17" s="1"/>
  <c r="H58" i="17" s="1"/>
  <c r="H59" i="17" s="1"/>
  <c r="H60" i="17" s="1"/>
  <c r="H61" i="17" s="1"/>
  <c r="H62" i="17" s="1"/>
  <c r="H63" i="17" s="1"/>
  <c r="H64" i="17" s="1"/>
  <c r="H65" i="17" s="1"/>
  <c r="H66" i="17" s="1"/>
  <c r="H67" i="17" s="1"/>
  <c r="H68" i="17" s="1"/>
  <c r="H69" i="17" s="1"/>
  <c r="H70" i="17" s="1"/>
  <c r="H71" i="17" s="1"/>
  <c r="H72" i="17" s="1"/>
  <c r="H73" i="17" s="1"/>
  <c r="H74" i="17" s="1"/>
  <c r="H75" i="17" s="1"/>
  <c r="H76" i="17" s="1"/>
  <c r="H77" i="17" s="1"/>
  <c r="H78" i="17" s="1"/>
  <c r="H79" i="17" s="1"/>
  <c r="H80" i="17" s="1"/>
  <c r="H81" i="17" s="1"/>
  <c r="H82" i="17" s="1"/>
  <c r="H83" i="17" s="1"/>
  <c r="H84" i="17" s="1"/>
  <c r="H85" i="17" s="1"/>
  <c r="H86" i="17" s="1"/>
  <c r="H87" i="17" s="1"/>
  <c r="H88" i="17" s="1"/>
  <c r="H89" i="17" s="1"/>
  <c r="H90" i="17" s="1"/>
  <c r="H91" i="17" s="1"/>
  <c r="H92" i="17" s="1"/>
  <c r="H93" i="17" s="1"/>
  <c r="H94" i="17" s="1"/>
  <c r="H95" i="17" s="1"/>
  <c r="H96" i="17" s="1"/>
  <c r="H97" i="17" s="1"/>
  <c r="H98" i="17" s="1"/>
  <c r="H99" i="17" s="1"/>
  <c r="H100" i="17" s="1"/>
  <c r="H101" i="17" s="1"/>
  <c r="H102" i="17" s="1"/>
  <c r="H103" i="17" s="1"/>
  <c r="H104" i="17" s="1"/>
  <c r="H105" i="17" s="1"/>
  <c r="H106" i="17" s="1"/>
  <c r="H107" i="17" s="1"/>
  <c r="H108" i="17" s="1"/>
  <c r="H109" i="17" s="1"/>
  <c r="H110" i="17" s="1"/>
  <c r="H111" i="17" s="1"/>
  <c r="H112" i="17" s="1"/>
  <c r="H113" i="17" s="1"/>
  <c r="H114" i="17" s="1"/>
  <c r="H115" i="17" s="1"/>
  <c r="H116" i="17" s="1"/>
  <c r="H117" i="17" s="1"/>
  <c r="H118" i="17" s="1"/>
  <c r="H119" i="17" s="1"/>
  <c r="H120" i="17" s="1"/>
  <c r="H121" i="17" s="1"/>
  <c r="H122" i="17" s="1"/>
  <c r="H123" i="17" s="1"/>
  <c r="H124" i="17" s="1"/>
  <c r="H125" i="17" s="1"/>
  <c r="H126" i="17" s="1"/>
  <c r="H127" i="17" s="1"/>
  <c r="H128" i="17" s="1"/>
  <c r="H129" i="17" s="1"/>
  <c r="H130" i="17" s="1"/>
  <c r="H131" i="17" s="1"/>
  <c r="H132" i="17" s="1"/>
  <c r="H133" i="17" s="1"/>
  <c r="H134" i="17" s="1"/>
  <c r="H135" i="17" s="1"/>
  <c r="H136" i="17" s="1"/>
  <c r="H137" i="17" s="1"/>
  <c r="H138" i="17" s="1"/>
  <c r="H139" i="17" s="1"/>
  <c r="H140" i="17" s="1"/>
  <c r="H142" i="17" s="1"/>
  <c r="H143" i="17" s="1"/>
  <c r="H144" i="17" s="1"/>
  <c r="H145" i="17" s="1"/>
  <c r="H146" i="17" s="1"/>
  <c r="H147" i="17" s="1"/>
  <c r="G162" i="17" s="1"/>
  <c r="H11" i="16"/>
  <c r="G12" i="16"/>
  <c r="H12" i="16" s="1"/>
  <c r="H108" i="13"/>
  <c r="H109" i="13" s="1"/>
  <c r="H110" i="13" s="1"/>
  <c r="H111" i="13" s="1"/>
  <c r="H112" i="13" s="1"/>
  <c r="H113" i="13" s="1"/>
  <c r="H114" i="13" s="1"/>
  <c r="H115" i="13" s="1"/>
  <c r="H116" i="13" s="1"/>
  <c r="H117" i="13" s="1"/>
  <c r="H118" i="13" s="1"/>
  <c r="H119" i="13" s="1"/>
  <c r="H120" i="13" s="1"/>
  <c r="H121" i="13" s="1"/>
  <c r="H122" i="13" s="1"/>
  <c r="H123" i="13" s="1"/>
  <c r="H124" i="13" s="1"/>
  <c r="H125" i="13" s="1"/>
  <c r="H126" i="13" s="1"/>
  <c r="H127" i="13" s="1"/>
  <c r="H128" i="13" s="1"/>
  <c r="H129" i="13" s="1"/>
  <c r="H130" i="13" s="1"/>
  <c r="H131" i="13" s="1"/>
  <c r="H132" i="13" s="1"/>
  <c r="H133" i="13" s="1"/>
  <c r="H134" i="13" s="1"/>
  <c r="H135" i="13" s="1"/>
  <c r="H136" i="13" s="1"/>
  <c r="H137" i="13" s="1"/>
  <c r="H138" i="13" s="1"/>
  <c r="H139" i="13" s="1"/>
  <c r="H140" i="13" s="1"/>
  <c r="H141" i="13" s="1"/>
  <c r="H142" i="13" s="1"/>
  <c r="H143" i="13" s="1"/>
  <c r="H144" i="13" s="1"/>
  <c r="H145" i="13" s="1"/>
  <c r="H146" i="13" s="1"/>
  <c r="H147" i="13" s="1"/>
  <c r="G162" i="13" s="1"/>
  <c r="H24" i="18" l="1"/>
  <c r="H25" i="18" s="1"/>
  <c r="H11" i="18"/>
  <c r="G12" i="18"/>
  <c r="H10" i="18"/>
  <c r="H26" i="18" l="1"/>
  <c r="H28" i="18" s="1"/>
  <c r="H29" i="18" s="1"/>
  <c r="H12" i="18"/>
  <c r="G13" i="18"/>
  <c r="H13" i="18" s="1"/>
  <c r="H30" i="18" l="1"/>
  <c r="H31" i="18" s="1"/>
  <c r="H33" i="18" s="1"/>
  <c r="H34" i="18" l="1"/>
  <c r="H35" i="18" s="1"/>
  <c r="H36" i="18" s="1"/>
  <c r="H38" i="18" s="1"/>
  <c r="H39" i="18" s="1"/>
  <c r="H40" i="18" s="1"/>
  <c r="H42" i="18" s="1"/>
  <c r="H43" i="18" s="1"/>
  <c r="H44" i="18" s="1"/>
  <c r="H45" i="18" s="1"/>
  <c r="H46" i="18" l="1"/>
  <c r="H48" i="18" s="1"/>
  <c r="H49" i="18" s="1"/>
  <c r="H50" i="18" s="1"/>
  <c r="H51" i="18" s="1"/>
  <c r="H52" i="18" s="1"/>
  <c r="H53" i="18" s="1"/>
  <c r="H54" i="18" s="1"/>
  <c r="H55" i="18" s="1"/>
  <c r="H56" i="18" s="1"/>
  <c r="H57" i="18" s="1"/>
  <c r="H58" i="18" s="1"/>
  <c r="H59" i="18" s="1"/>
  <c r="H60" i="18" s="1"/>
  <c r="H61" i="18" s="1"/>
  <c r="H62" i="18" s="1"/>
  <c r="H63" i="18" s="1"/>
  <c r="H64" i="18" s="1"/>
  <c r="H65" i="18" s="1"/>
  <c r="H66" i="18" s="1"/>
  <c r="H67" i="18" s="1"/>
  <c r="H68" i="18" s="1"/>
  <c r="H69" i="18" s="1"/>
  <c r="H70" i="18" s="1"/>
  <c r="H71" i="18" s="1"/>
  <c r="H72" i="18" s="1"/>
  <c r="H73" i="18" s="1"/>
  <c r="H74" i="18" s="1"/>
  <c r="H75" i="18" s="1"/>
  <c r="H76" i="18" s="1"/>
  <c r="H77" i="18" s="1"/>
  <c r="H78" i="18" s="1"/>
  <c r="H79" i="18" s="1"/>
  <c r="H80" i="18" s="1"/>
  <c r="H81" i="18" s="1"/>
  <c r="H82" i="18" s="1"/>
  <c r="H83" i="18" s="1"/>
  <c r="H84" i="18" s="1"/>
  <c r="H85" i="18" s="1"/>
  <c r="H86" i="18" s="1"/>
  <c r="H87" i="18" s="1"/>
  <c r="H88" i="18" s="1"/>
  <c r="H89" i="18" s="1"/>
  <c r="H90" i="18" s="1"/>
  <c r="H91" i="18" s="1"/>
  <c r="H92" i="18" s="1"/>
  <c r="H93" i="18" s="1"/>
  <c r="H94" i="18" s="1"/>
  <c r="H95" i="18" s="1"/>
  <c r="H96" i="18" s="1"/>
  <c r="H97" i="18" s="1"/>
  <c r="H98" i="18" s="1"/>
  <c r="H99" i="18" s="1"/>
  <c r="H100" i="18" s="1"/>
  <c r="H101" i="18" s="1"/>
  <c r="H102" i="18" s="1"/>
  <c r="H103" i="18" s="1"/>
  <c r="H104" i="18" s="1"/>
  <c r="H105" i="18" s="1"/>
  <c r="H106" i="18" s="1"/>
  <c r="H107" i="18" s="1"/>
  <c r="H108" i="18" s="1"/>
  <c r="H109" i="18" s="1"/>
  <c r="H110" i="18" s="1"/>
  <c r="H111" i="18" s="1"/>
  <c r="H112" i="18" l="1"/>
  <c r="H113" i="18" s="1"/>
  <c r="H114" i="18" s="1"/>
  <c r="H115" i="18" s="1"/>
  <c r="H116" i="18" s="1"/>
  <c r="H117" i="18" s="1"/>
  <c r="H118" i="18" s="1"/>
  <c r="H119" i="18" s="1"/>
  <c r="H120" i="18" s="1"/>
  <c r="H121" i="18" s="1"/>
  <c r="H122" i="18" s="1"/>
  <c r="H123" i="18" s="1"/>
  <c r="H124" i="18" s="1"/>
  <c r="H125" i="18" s="1"/>
  <c r="H126" i="18" s="1"/>
  <c r="H127" i="18" s="1"/>
  <c r="H128" i="18" s="1"/>
  <c r="H129" i="18" s="1"/>
  <c r="H130" i="18" s="1"/>
  <c r="H131" i="18" s="1"/>
  <c r="H132" i="18" s="1"/>
  <c r="H133" i="18" s="1"/>
  <c r="H135" i="18" s="1"/>
  <c r="H136" i="18" s="1"/>
  <c r="H137" i="18" s="1"/>
  <c r="H138" i="18" s="1"/>
  <c r="H139" i="18" s="1"/>
  <c r="H140" i="18" s="1"/>
  <c r="G155" i="18" s="1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G121" i="19"/>
  <c r="G122" i="19"/>
  <c r="G123" i="19"/>
  <c r="G124" i="19"/>
  <c r="G125" i="19"/>
  <c r="G126" i="19"/>
  <c r="G127" i="19"/>
  <c r="G128" i="19"/>
  <c r="G129" i="19"/>
  <c r="G130" i="19"/>
  <c r="G131" i="19"/>
  <c r="G132" i="19"/>
  <c r="G13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69" i="19"/>
  <c r="H70" i="19"/>
  <c r="H71" i="19"/>
  <c r="H72" i="19"/>
  <c r="H73" i="19"/>
  <c r="H74" i="19"/>
  <c r="H75" i="19"/>
  <c r="H76" i="19"/>
  <c r="H77" i="19"/>
  <c r="H78" i="19"/>
  <c r="H79" i="19"/>
  <c r="H80" i="19"/>
  <c r="H81" i="19"/>
  <c r="H82" i="19"/>
  <c r="H83" i="19"/>
  <c r="H84" i="19"/>
  <c r="H85" i="19"/>
  <c r="H86" i="19"/>
  <c r="H87" i="19"/>
  <c r="H88" i="19"/>
  <c r="H89" i="19"/>
  <c r="H90" i="19"/>
  <c r="H91" i="19"/>
  <c r="H92" i="19"/>
  <c r="H93" i="19"/>
  <c r="H94" i="19"/>
  <c r="H95" i="19"/>
  <c r="H96" i="19"/>
  <c r="H97" i="19"/>
  <c r="H98" i="19"/>
  <c r="H99" i="19"/>
  <c r="H100" i="19"/>
  <c r="H101" i="19"/>
  <c r="H102" i="19"/>
  <c r="H103" i="19"/>
  <c r="H104" i="19"/>
  <c r="H105" i="19"/>
  <c r="H106" i="19"/>
  <c r="H107" i="19"/>
  <c r="H108" i="19"/>
  <c r="H109" i="19"/>
  <c r="H110" i="19"/>
  <c r="H111" i="19"/>
  <c r="H112" i="19"/>
  <c r="H113" i="19"/>
  <c r="H114" i="19"/>
  <c r="H115" i="19"/>
  <c r="H116" i="19"/>
  <c r="H117" i="19"/>
  <c r="H118" i="19"/>
  <c r="H119" i="19"/>
  <c r="H120" i="19"/>
  <c r="H121" i="19"/>
  <c r="H122" i="19"/>
  <c r="H123" i="19"/>
  <c r="H124" i="19"/>
  <c r="H125" i="19"/>
  <c r="H126" i="19"/>
  <c r="H127" i="19"/>
  <c r="H128" i="19"/>
  <c r="H129" i="19"/>
  <c r="H130" i="19"/>
  <c r="H131" i="19"/>
  <c r="H132" i="19"/>
  <c r="H133" i="19"/>
  <c r="H134" i="19"/>
  <c r="H136" i="19"/>
  <c r="H137" i="19" s="1"/>
  <c r="H138" i="19" s="1"/>
  <c r="H139" i="19" s="1"/>
  <c r="H140" i="19" s="1"/>
  <c r="H141" i="19" s="1"/>
  <c r="G156" i="19" s="1"/>
</calcChain>
</file>

<file path=xl/sharedStrings.xml><?xml version="1.0" encoding="utf-8"?>
<sst xmlns="http://schemas.openxmlformats.org/spreadsheetml/2006/main" count="2441" uniqueCount="984">
  <si>
    <t>BUKU  KAS UMUM</t>
  </si>
  <si>
    <t>BULAN JULI 2025</t>
  </si>
  <si>
    <t>BKU</t>
  </si>
  <si>
    <t>Kabupaten</t>
  </si>
  <si>
    <t>: BANYUMAS</t>
  </si>
  <si>
    <t xml:space="preserve">Provinsi </t>
  </si>
  <si>
    <t>: JAWA TENGAH</t>
  </si>
  <si>
    <t>Tanggal</t>
  </si>
  <si>
    <t xml:space="preserve">No. Kode </t>
  </si>
  <si>
    <t xml:space="preserve">No. Bukti </t>
  </si>
  <si>
    <t>Uraian</t>
  </si>
  <si>
    <t>Penerimaan
(Debit)</t>
  </si>
  <si>
    <t>Pengeluaran
(Kredit)</t>
  </si>
  <si>
    <t>Pada hari ini Kamis, 31 Juli 2025 Buku Kas Umum ditutup dengan keadaan / posisi buku sebagai berikut :</t>
  </si>
  <si>
    <t>Mengetahui,</t>
  </si>
  <si>
    <t>Purwokerto, 31 Juli 2025</t>
  </si>
  <si>
    <t>Yuni Prastiawan</t>
  </si>
  <si>
    <t>Saldo rekening 1035241902 - YAYASAN AL IRSYAD PURWOKERTO</t>
  </si>
  <si>
    <t>Saldo rekening 1770001777 - AL IRSYAD AL ISLAMIYYAH PURWOKERTO</t>
  </si>
  <si>
    <t>Saldo rekening 7099206505 - AL IRSYAD AL ISLAMIYYAH PURWOKERTO</t>
  </si>
  <si>
    <t>Saldo rekening 7107802511 - AL IRSYAD AL ISLAMIYYAH PURWOKERTO</t>
  </si>
  <si>
    <t>Saldo rekening 7152696536 - AL IRSYAD AL ISLAMIYYAH PURWOKERTO</t>
  </si>
  <si>
    <t>Saldo rekening 7188000163 - AL IRSYAD AL ISLAMIYYAH PURWOKERTO</t>
  </si>
  <si>
    <t>BULAN AGUSTUS 2025</t>
  </si>
  <si>
    <t>Saldo rekening 7777889871 - AL IRSYAD AL ISLAMIYYAH PURWOKERTO</t>
  </si>
  <si>
    <t>rekening penampunga QRIS MASJID</t>
  </si>
  <si>
    <t>rek pembayaran PPDB 9633</t>
  </si>
  <si>
    <t>rek pembayaran PPDB 9635</t>
  </si>
  <si>
    <t>rek SPP karangkobar 5558</t>
  </si>
  <si>
    <t>rek spp soedirman 9088</t>
  </si>
  <si>
    <t>rek tidak ada aktivitas</t>
  </si>
  <si>
    <t>rekening baru</t>
  </si>
  <si>
    <t>Pendapatan SPP bulan Agustus rek 1035241902</t>
  </si>
  <si>
    <t>31 Agustus 2025</t>
  </si>
  <si>
    <t>Biaya Administrasi</t>
  </si>
  <si>
    <t>Dropping LPP dari rek 1035241902</t>
  </si>
  <si>
    <t>Dropping SMA IT dari rek 1035241902</t>
  </si>
  <si>
    <t>Dropping SMP dari rek 1035241902</t>
  </si>
  <si>
    <t>Dropping SD 02 dari rek 1035241902</t>
  </si>
  <si>
    <t>Pemindahbukuan dana ke  7777889871 dari 1035241902</t>
  </si>
  <si>
    <t>Pendapatan SPP bulan Agustus rek 1770001777</t>
  </si>
  <si>
    <t>Payroll Gaji Agustus 2025 BSI Karangkobar dari rek 1035241902</t>
  </si>
  <si>
    <t>Biaya Administrasi dari rek 1035241902</t>
  </si>
  <si>
    <t>Pemindahbukuan dana ke  7777889871 dari 1770001777</t>
  </si>
  <si>
    <t>Biaya Administrasi dari rek 7777889871</t>
  </si>
  <si>
    <t>385,722,714.87</t>
  </si>
  <si>
    <t>closing balance</t>
  </si>
  <si>
    <t>Pendapatan SPP bulan Agustus rek 7099206505</t>
  </si>
  <si>
    <t>3,459,076,894.70</t>
  </si>
  <si>
    <t>Pajak</t>
  </si>
  <si>
    <t>By. Adm. BSMNet JUL 25</t>
  </si>
  <si>
    <t>Biaya Pemindahbukuan e-Banking</t>
  </si>
  <si>
    <t>Payment Online Workshop August, 40 participants (PPAA: N064054)</t>
  </si>
  <si>
    <t>BIFAST - TRF Ke - Bank BCA ADIB Pengembalian daftar ulang an Sholeh</t>
  </si>
  <si>
    <t>Deposit makan siang TA 2025 2026 Trf Ke - DROPPING BIRO SDM</t>
  </si>
  <si>
    <t>Lembur SDM bulan Juli 2025 Trf Ke - DROPPING BIRO SDM</t>
  </si>
  <si>
    <t>Payment PYP F2F July Workshop, 135 participants (PPAA: N064054)</t>
  </si>
  <si>
    <t>Bagi Hasil atau Bonus</t>
  </si>
  <si>
    <t>Tunjangan transport dan pulsa bulan agustus 2025</t>
  </si>
  <si>
    <t>Dropping unit Kepesantrenan bulan Agustus 2025</t>
  </si>
  <si>
    <t xml:space="preserve">Dropping unit SMP Boarding bulan Ag ustus 2025 </t>
  </si>
  <si>
    <t>Dropping unit TK bulan Agustus 2025</t>
  </si>
  <si>
    <t>Droping unit SD 01 bulan Agustus 2025</t>
  </si>
  <si>
    <t>Dropping unit SMA Boarding bulan Agustus 2025</t>
  </si>
  <si>
    <t>Payroll Gaji bulan Agustus 2025 BSI Soedirman 1</t>
  </si>
  <si>
    <t>: PC AL IRSYAD AL ISLAMIYYAH PURWOKERTO</t>
  </si>
  <si>
    <t>Instansi</t>
  </si>
  <si>
    <t>Pemasukan infak masjid Al Irsyad dari rek 7107802511</t>
  </si>
  <si>
    <t>Biaya administrasi bulanan dari rek 7107802511</t>
  </si>
  <si>
    <t>Pendapatan SPP bulan Agustus rek 7152696536</t>
  </si>
  <si>
    <t>Perlengkapan pendukung lift Trf Ke - AZIM BI AL KHOIR</t>
  </si>
  <si>
    <t>pngmbalian sisa prlrngkalan lift Trf Dari - YUNI PRASTIAWAN</t>
  </si>
  <si>
    <t>Biaya administrasi bulanan dari rek 7152696536</t>
  </si>
  <si>
    <t>Biaya administrasi bulanan dari rek 7188000163</t>
  </si>
  <si>
    <t>Saldo Kas-Sub</t>
  </si>
  <si>
    <t>Saldo Kas Total</t>
  </si>
  <si>
    <t>JUMLAH</t>
  </si>
  <si>
    <t>PENGEMBALIAN DANA OPERASIONAL STIT</t>
  </si>
  <si>
    <t>PEMINDAHAN DANA Trf Dari - BIDANG PAUD DIKDASMEN AL IRSYAD PWT</t>
  </si>
  <si>
    <t>pngmbalian sisa dr 110 juta STIT Trf Dari - YUNI PRASTIAWAN</t>
  </si>
  <si>
    <t>pngmbalian knjungan lajnah media Trf Dari - YUNI PRASTIAWAN</t>
  </si>
  <si>
    <t>1.</t>
  </si>
  <si>
    <t>Pendapatan SPP Bulan Agustus 2025</t>
  </si>
  <si>
    <t>2.</t>
  </si>
  <si>
    <t>Saldo awal 1 Agustus 2025</t>
  </si>
  <si>
    <t>3.</t>
  </si>
  <si>
    <t>Penerimaan bunga bank</t>
  </si>
  <si>
    <t>4.</t>
  </si>
  <si>
    <t>Penerimaan infak masjid Al Irsyad bulan Agustus 2025</t>
  </si>
  <si>
    <t>5.</t>
  </si>
  <si>
    <t>Operasional kegiatan</t>
  </si>
  <si>
    <t>6.</t>
  </si>
  <si>
    <t>Pajak bunga bank</t>
  </si>
  <si>
    <t>Biaya adm bulanan</t>
  </si>
  <si>
    <t>7.</t>
  </si>
  <si>
    <t>8.</t>
  </si>
  <si>
    <t>Piutang makan siang biro SDM</t>
  </si>
  <si>
    <t>Pada hari ini Senin, 31 Agustus 2025 Buku Kas Umum ditutup dengan keadaan / posisi buku sebagai berikut :</t>
  </si>
  <si>
    <t xml:space="preserve">Staff Bendahara </t>
  </si>
  <si>
    <t>Wakil Bendahara</t>
  </si>
  <si>
    <t>Ali Saleh</t>
  </si>
  <si>
    <t>Bendahara Umum</t>
  </si>
  <si>
    <t>Tauriq Farhan</t>
  </si>
  <si>
    <t>No</t>
  </si>
  <si>
    <t>Pemasukan</t>
  </si>
  <si>
    <t>Pengeluaran</t>
  </si>
  <si>
    <t>Saldo</t>
  </si>
  <si>
    <t>Jumlah</t>
  </si>
  <si>
    <t>kunjungan lajnah media dan humas</t>
  </si>
  <si>
    <t>konsumsi snack dan honor pembicara pengajian malam jumat</t>
  </si>
  <si>
    <t>DP Desain kantin SMP SMA Reg dan Des kantin Bording</t>
  </si>
  <si>
    <t>Dana operasional pendirian STIT Trf Ke - BIDANG PAUD DIKDASMEN</t>
  </si>
  <si>
    <t xml:space="preserve">Pencaiaran dana Bank Garansi PT Al Irsyad </t>
  </si>
  <si>
    <t xml:space="preserve"> Pengembalian daftar ulang an Alhana</t>
  </si>
  <si>
    <t>Pengembalian daftar ulang an Aruna</t>
  </si>
  <si>
    <t xml:space="preserve">Pengembalian kelebihan biaya daftar ulang an Narraya Pilar Mahardika </t>
  </si>
  <si>
    <t>Dana sosial SDM menikah an Yuyun Su kma Wardani unit SD 01</t>
  </si>
  <si>
    <t xml:space="preserve"> Pencairan beasiswa prestasi non aka</t>
  </si>
  <si>
    <t xml:space="preserve">Biaya jasa pembuatan akta pernyataan keputusan pembina yayasan </t>
  </si>
  <si>
    <t xml:space="preserve">jasa pembuatan akta sewa menyewa antara jamhurylam dgn yayasan </t>
  </si>
  <si>
    <t xml:space="preserve">Dropping unit MA Boarding bulan Agustus 2025 </t>
  </si>
  <si>
    <t>Biaya sewa gedung selama 3 tahun</t>
  </si>
  <si>
    <t>MAXHUB MOBILE STAND ALIRSYAD PWT</t>
  </si>
  <si>
    <t>PAYMENT SUBJECT WORKSHOP MYP JULY 1 3 PARTICIPANTS (PPAA N064054)</t>
  </si>
  <si>
    <t>PAYROLL OPD0001607 2025-07</t>
  </si>
  <si>
    <t>Dropping bulan Juli 2025 LPP</t>
  </si>
  <si>
    <t>Dropping bulan Juli 2025 unit SMA IT</t>
  </si>
  <si>
    <t>Dropping bulan Juli 2025 unit SD 2</t>
  </si>
  <si>
    <t>Dropping bulan Juli 2025 unit SMP</t>
  </si>
  <si>
    <t>PROYEK SISWA LIBUR SD 01 01 SMP SMA</t>
  </si>
  <si>
    <t>SARPRAS PC MEJA KURSI ALMARI</t>
  </si>
  <si>
    <t>PELNSN 33 IFP EDU MAXHUB ALIRSYAD</t>
  </si>
  <si>
    <t>PEMBELIAN LAPTOP DAN PRINTER PC AL</t>
  </si>
  <si>
    <t>SALDO AWAL PT HAJI UMROH AL IRSYAD</t>
  </si>
  <si>
    <t>pembayaran snack acara kajian PC b ersama Drs Muhammmad Taufik AB</t>
  </si>
  <si>
    <t>Tunjangan pulsa dan transport staff bendahara harian</t>
  </si>
  <si>
    <t>Tunjangan transport dan pulsa ketua lajnah media dan humas</t>
  </si>
  <si>
    <t>Tunjangan transport dan pulsa ketua lajnah dakwah</t>
  </si>
  <si>
    <t>Tunj Transport dan pulsa Wasek 2 se kretaris umum</t>
  </si>
  <si>
    <t>Tunjangan tranport dan pulsa ketua lajnah kaderisasi</t>
  </si>
  <si>
    <t>PERSEDIAN BUKU CEK CHQCC306051-306060.1115757233</t>
  </si>
  <si>
    <t>PAYROLL OPD0002186 2025-07</t>
  </si>
  <si>
    <t>Dropping bulan Juli 2025 unit MA Bo arding</t>
  </si>
  <si>
    <t>Dropping bulan Juli 2025 unit SMA B oarding</t>
  </si>
  <si>
    <t>Dropping bulan Juli 2025 unit SMP B oarding</t>
  </si>
  <si>
    <t>Dropping bulan Juli 2025 unit Kepes antrenan</t>
  </si>
  <si>
    <t>Dropping bulan Juli 2025 unit SD 01</t>
  </si>
  <si>
    <t>Pendapatan SPP bulan Juli 2025</t>
  </si>
  <si>
    <t>Pelunasan lift masjid SMAIT Al Irsy</t>
  </si>
  <si>
    <t>21 Juli 2025</t>
  </si>
  <si>
    <t>Pendapatan SPP bulan Juli rek 1770001777</t>
  </si>
  <si>
    <t>Saldo awal 1 Juli 2025</t>
  </si>
  <si>
    <t>Pendapatan SPP Bulan Juli 2025</t>
  </si>
  <si>
    <t>Penerimaan infak masjid Al Irsyad bulan Juli 2025</t>
  </si>
  <si>
    <t>Dropping bulan Juli 2025 unit TK</t>
  </si>
  <si>
    <t>BULAN SEPTEMBER 2025</t>
  </si>
  <si>
    <t>Dropping Sept 2025 unit SMA IT Trf Ke - SMA AL IRSYAD PURWOKERTO</t>
  </si>
  <si>
    <t>Dropping Sept 2025 unit SD 2 Trf Ke - SD AL IRSYAD 02 PURWOKERTO</t>
  </si>
  <si>
    <t>Dropping Sept 2025 unit SMP Trf Ke - SMP AL IRSYAD PURWOKERTO</t>
  </si>
  <si>
    <t>P250924144937335821EJ-Pencairan dan a komite sekolah</t>
  </si>
  <si>
    <t>Pencairan dana komite SMA IT Tahap 2 TP 2024 2025 Trf Ke - KOMITE SMA AL IRSYAD PURWOKERTO</t>
  </si>
  <si>
    <t>Pencairan dana komite SMA IT Tahap 1 TP 2025 2026 Trf Ke - KOMITE SMA AL IRSYAD PURWOKERTO</t>
  </si>
  <si>
    <t>By. Adm. BSMNet AUG 25</t>
  </si>
  <si>
    <t>Pencairan dana BG Trf Ke - PT ALIRSYAD ALISLAMIYYAH PURWOKERTO</t>
  </si>
  <si>
    <t>Claim makan siang SDM bulan Juli 20 25 Trf Ke - DROPPING BIRO SDM</t>
  </si>
  <si>
    <t>Pengajian malam jumat bulan septemb er oleh lajnah dakwah Trf Ke - SUFYAN</t>
  </si>
  <si>
    <t>pendanaan program pelatihan bhs Ara b dr lajnah kaderisasi bln Septembe r 2025 Trf Ke - AGUS TARDIAN</t>
  </si>
  <si>
    <t>Operasional harian kantor PC bulan Agst dan sept 2025 Trf Ke - PC AL IRSYAD AL ISLAMIYYAH PWT</t>
  </si>
  <si>
    <t>BIFAST - TRF Ke - Bank BCA TAOFIK NAHDI pembayaran 3 buah meja untuk laznas</t>
  </si>
  <si>
    <t>pembuatan ruang observasi SD 2 Trf Ke - AZIM BI AL KHOIR</t>
  </si>
  <si>
    <t>BIFAST - TRF Ke - Bank BCA IKHSAN ADITYA PRABOWO Production Booth Al Irsyad Al Islam</t>
  </si>
  <si>
    <t>BIFAST - TRF Ke - Bank Mandiri DANIEL YUSLIFAR RACH DP Pintu stainles masjid Al Irsyad</t>
  </si>
  <si>
    <t>Dropping Sept 2025 unit Kepesantren an Trf Ke - KEPESANTRENAN ALIRSYAD BOARDING PWT</t>
  </si>
  <si>
    <t>Dropping Sept 2025 unit SMP Boardin g Trf Ke - SMP AL IRSYAD BOARDING SCHOOL PWT</t>
  </si>
  <si>
    <t>Dropping Sept unit TK Trf Ke - KB &amp; TK  AL IRSYAD</t>
  </si>
  <si>
    <t>Dropping Sept 2025 unit SD 1 Trf Ke - SD AL IRSYAD 01 PURWOKERTO</t>
  </si>
  <si>
    <t>BIFAST - TRF Ke - Bank BTN YAYASAN AL IRSYAD AL ISLAMIYYAH Sewa Save Deposit Box bank BTN Purw</t>
  </si>
  <si>
    <t>Dana sosial SDM bln Agustus 2025 Trf Ke - DROPPING BIRO SDM</t>
  </si>
  <si>
    <t>Sponsor Pendukung dari PC Al Irsyad Purwokerto untuk acara Rapimnas Al Irsyad Pimpinan Pusat Al Irsyad Al Islamiyyah Trf Ke - PP AL IRSYAD AL ISLAMIYYAH</t>
  </si>
  <si>
    <t>Makan siang SDM bulan Agustus 2025 Trf Ke - DROPPING BIRO SDM</t>
  </si>
  <si>
    <t>Pembuatan Ruang Psikologi MA Boardi ng Trf Ke - AZIM BI AL KHOIR</t>
  </si>
  <si>
    <t>instalasi LAB MA Boarding Trf Ke - AZIM BI AL KHOIR</t>
  </si>
  <si>
    <t>P250924145234743014FZ-Pencairan dan a komite sekolah 2</t>
  </si>
  <si>
    <t>Pencairan dana komite SMA Boarding Tahap 2 TP 2024 2025 Trf Ke - KOMITE SMA AL IRSYAD BOARDING PWT</t>
  </si>
  <si>
    <t>Pencairan dana komite SMA Boarding Tahap 1 TP 2025 2026 Trf Ke - KOMITE SMA AL IRSYAD BOARDING PWT</t>
  </si>
  <si>
    <t>Pemberangkatan perdana jamaah umroh Trf Ke - PT ALIRSYAD ALISLAMIYYAH PURWOKERTO</t>
  </si>
  <si>
    <t>Pelantikan dan Pelatihan PC Wanita Al Irsyad Al Islamiyyah Purwokerto Trf Ke - PC WANITA AL IRSYAD PURWOKERTO</t>
  </si>
  <si>
    <t>P250930094536350108TF-Gaji Septembe r 2025</t>
  </si>
  <si>
    <t>Biaya Administrasi dari rek 1770001777</t>
  </si>
  <si>
    <t>Bagi hasil atau bonus</t>
  </si>
  <si>
    <t>Purwokerto, 30 September 2025</t>
  </si>
  <si>
    <t>Saldo awal 1 September 2025</t>
  </si>
  <si>
    <t>Pendapatan SPP Bulan September 2025</t>
  </si>
  <si>
    <t>Penerimaan infak masjid Al Irsyad bulan September 2025</t>
  </si>
  <si>
    <t>Pendapatan SPP bulan September rek 7152696536</t>
  </si>
  <si>
    <t xml:space="preserve">Diterima pemindahbukuan dari rek 7777889871 </t>
  </si>
  <si>
    <t>Pada hari ini Selasa, 30 September 2025 Buku Kas Umum ditutup dengan keadaan / posisi buku sebagai berikut :</t>
  </si>
  <si>
    <t>BULAN OKTOBER 2025</t>
  </si>
  <si>
    <t>Pada hari ini Jum'at, 31 Oktober 2025 Buku Kas Umum ditutup dengan keadaan / posisi buku sebagai berikut :</t>
  </si>
  <si>
    <t>Saldo awal 1 Oktober 2025</t>
  </si>
  <si>
    <t>Pendapatan SPP Bulan Oktober 2025</t>
  </si>
  <si>
    <t>Penerimaan infak masjid Al Irsyad bulan Oktober 2025</t>
  </si>
  <si>
    <t>Purwokerto, 30 Oktober 2025</t>
  </si>
  <si>
    <t>Perjalanan dinasluar kota ust Tris wandi ke Jakarta BP Taskin acara so sialisasi juknis MBG tahun 2025 Trf Ke - TRISWANDI</t>
  </si>
  <si>
    <t>Makan siang SDM bulan September 202 5 Trf Ke - DROPPING BIRO SDM</t>
  </si>
  <si>
    <t>Gaji OS bulan Agustus 2025 Trf Ke - DROPPING BIRO SDM</t>
  </si>
  <si>
    <t>lembur SDM bulan September 2025 Trf Ke - DROPPING BIRO SDM</t>
  </si>
  <si>
    <t>Dana sosial SDM bulan September 202 5 Trf Ke - DROPPING BIRO SDM</t>
  </si>
  <si>
    <t>P2510291823232692059Q-Gaji Oktober 2025</t>
  </si>
  <si>
    <t>Sisa dana program kelas bahasa arab Alquran periode September 2025 Trf Dari - AGUS TARDIAN</t>
  </si>
  <si>
    <t>sisa pengajian malam jumat sept Trf Dari - YUNI PRASTIAWAN</t>
  </si>
  <si>
    <t>By. Adm. BSMNet SEP 25</t>
  </si>
  <si>
    <t>BIFAST - TRF Ke - Bank Mandiri DANIEL YUSLIFAR RACH Pelunasan pintu masjid Al Irsyad</t>
  </si>
  <si>
    <t>Pengajian malam jumat bulan oktober 2025 Trf Ke - SUFYAN</t>
  </si>
  <si>
    <t>BIFAST - TRF Ke - Bank BCA AGUS SUPRAYITNO Pembayaran 7 set meja percobaan sis</t>
  </si>
  <si>
    <t>BIFAST - TRF Ke - Bank BCA INDONESIA PARTNER SOLUTI Petugas kebersihan dan keamanan IPS</t>
  </si>
  <si>
    <t>BIFAST - TRF Ke - Bank BRI LPP AL IRSYAD AL ISLAMIYYAH Pembayaran petugas keamanan PKSS pe</t>
  </si>
  <si>
    <t>P2510071315109963395M Gaji OS Septe mber 2025</t>
  </si>
  <si>
    <t>P251007132733314792YU-Gaji OS Sept 2025 BSI</t>
  </si>
  <si>
    <t>P2510071315109963395M Charges Fee</t>
  </si>
  <si>
    <t>BIFAST - TRF Dari - Bank Seabank AZIM BI AL KHOIR sisa saldo proyek PPDB SD 2</t>
  </si>
  <si>
    <t>pembayaran ruang psikologi Trf Ke - AZIM BI AL KHOIR</t>
  </si>
  <si>
    <t>Pekerjaan pembayaran pekerjaan lab 50 persen kedua Trf Ke - AZIM BI AL KHOIR</t>
  </si>
  <si>
    <t>Droppig bulan Oktober 2025 Perkant oran PC Trf Ke - PC AL IRSYAD AL ISLAMIYYAH PWT</t>
  </si>
  <si>
    <t>Perjalanan dinas munas PC Wanita Al Irsyad tahun 2025 Trf Ke - PC WANITA AL IRSYAD PURWOKERTO</t>
  </si>
  <si>
    <t>BIFAST - TRF Ke - BANK BNI SUBIYANTORO biaya peralihan hak tanah untuk aks</t>
  </si>
  <si>
    <t>BIFAST - TRF Ke - Bank BRI MARWA ALI Pencairan Anggaran Operasional MBG</t>
  </si>
  <si>
    <t>BIFAST - TRF Ke - Bank Mandiri MARWA ALI Pencairan Anggaran Operasional MBG</t>
  </si>
  <si>
    <t>Pembayaran pasir dan langsir bln Ja n smp Juni 2025 pkerjaan masjid SMA IT Trf Ke - FITRIAH BASRAHIL</t>
  </si>
  <si>
    <t>BIFAST - TRF Ke - Bank BCA HAIDAR IR Pembayaran granit masjid SMAIT</t>
  </si>
  <si>
    <t>Honor pengajar bhs Arab dan Al qura n serta reward peserta Trf Ke - AGUS TARDIAN</t>
  </si>
  <si>
    <t>pngmbalian prjlanan dinas us Ali Trf Dari - YUNI PRASTIAWAN</t>
  </si>
  <si>
    <t>Dropping Oktober 2025 SMA Boarding Trf Ke - SMA AL IRSYAD BOARDING SCHOOL PWT</t>
  </si>
  <si>
    <t>Dropping bulan September 2025 SMA B oarding Trf Ke - SMA AL IRSYAD BOARDING SCHOOL PWT</t>
  </si>
  <si>
    <t>P251029152720344176Q6-Gaji Oktober 2025</t>
  </si>
  <si>
    <t>Pendapatan SPP bulan Oktober rek 7099206505</t>
  </si>
  <si>
    <t>Pendapatan SPP bulan September rek 7099206505</t>
  </si>
  <si>
    <t>Pendapatan SPP bulan Oktober rek 7152696536</t>
  </si>
  <si>
    <t>P251011162506817000NB-Pencairan dro pping</t>
  </si>
  <si>
    <t>BIFAST - TRF Ke - Bank BCA WAHYU TRI ELASEKAR Pembayaran pekerjaan pemeliharaan g</t>
  </si>
  <si>
    <t>P2509301438309212793H-Gaji September</t>
  </si>
  <si>
    <t xml:space="preserve">Pemindahbukuan dana ke rek semula Trf Ke - YAYASAN AL IRSYAD PURWOKERTO </t>
  </si>
  <si>
    <t>BULAN NOVEMBER 2025</t>
  </si>
  <si>
    <t>Pada hari ini Minggu 30 November 2025 Buku Kas Umum ditutup dengan keadaan / posisi buku sebagai berikut :</t>
  </si>
  <si>
    <t>Saldo awal 1 November 2025</t>
  </si>
  <si>
    <t>Pendapatan SPP Bulan November 2025</t>
  </si>
  <si>
    <t>Penerimaan infak masjid Al Irsyad bulan November 2025</t>
  </si>
  <si>
    <t>BULAN DESEMBER 2025</t>
  </si>
  <si>
    <t>Pendapatan SPP</t>
  </si>
  <si>
    <t>Pindah buku</t>
  </si>
  <si>
    <t>By. Adm. BSINet OCT 25</t>
  </si>
  <si>
    <t>Denda-denda</t>
  </si>
  <si>
    <t>pindah buku Trf Dari - YAYASAN AL IRSYAD PURWOKERTO</t>
  </si>
  <si>
    <t>PBY TNH ARCWNNGN 858M2 AN SRI R</t>
  </si>
  <si>
    <t>PBY TNH ARCWNNGN 2664 M2 AN SRI R</t>
  </si>
  <si>
    <t>PBY TNH ARCWNNGN AN JOKO WAHYONO</t>
  </si>
  <si>
    <t>Pencairan deposito</t>
  </si>
  <si>
    <t xml:space="preserve">Pemasukan infak masjid Al Irsyad </t>
  </si>
  <si>
    <t xml:space="preserve">Biaya administrasi bulanan </t>
  </si>
  <si>
    <t>Biaya administrasi bulanan</t>
  </si>
  <si>
    <t>Pemasukan dari lajnah sosial ekonomi</t>
  </si>
  <si>
    <t>Pencairan 50 persen biaya sewa paym ent point BSI unit SD Al Irsyad 01 PWT Trf Ke - PC WANITA AL IRSYAD PURWOKERTO</t>
  </si>
  <si>
    <t>BIFAST - TRF Ke - Bank BCA MUHAMAD RIFKI Pembayaran cetak Al Quran tahap 1</t>
  </si>
  <si>
    <t>Pajak PPh 23 tenaga kerja outsourci ng PKSS bulan September 2025 Trf Ke - SONY NURCAHYO</t>
  </si>
  <si>
    <t>kas bon untuk pembangunan dapurMBG Trf Ke - SARPRAS LPP AL IRSYAD PURWOKERTO</t>
  </si>
  <si>
    <t>BIFAST - TRF Ke - Bank Mandiri YUDHA BHUANA SAPUTRA Pembayaran tahap 2 LAB MA Boarding</t>
  </si>
  <si>
    <t>Payment workshop online 11 particip ants under school code S064268, S06 4272, S064270, S064271</t>
  </si>
  <si>
    <t>Pembayaran aplikasi jurnal ibadah h arian oleh lajnah kaderisasi Trf Ke - MUKHAMAD IMAM MUSLIH</t>
  </si>
  <si>
    <t>Training kader pelajar Al Irsyad ol eh lajnah kaderisasi Trf Ke - AGUS TARDIAN</t>
  </si>
  <si>
    <t>Pengajian rutin malam Jumat lajnah dakwah Trf Ke - SUFYAN</t>
  </si>
  <si>
    <t>Pembelian sound lajnah dakwah Trf Ke - SUFYAN</t>
  </si>
  <si>
    <t>041408327495657 Trf Ke - REKENING PENERIMAAN NEGARA TERPUSAT</t>
  </si>
  <si>
    <t>BIFAST - TRF Ke - Bank BCA INDONESIA PARTNER SOLUTI Gaji petugas kebersihan IPS Oktober</t>
  </si>
  <si>
    <t>BIFAST - TRF Ke - Bank BRI LPP AL IRSYAD AL ISLAMIYYAH Gaji keamanan PKSS Oktober 2025</t>
  </si>
  <si>
    <t>P251107124254095079GH Charges Fee</t>
  </si>
  <si>
    <t>P251107124254095079GH Gaji guru OS rek non BSI Oktober 2025</t>
  </si>
  <si>
    <t>P251107123835283118QK-Gaji Guru OS rek sesama BSI Okt 2025</t>
  </si>
  <si>
    <t>sisa dana beli sound untuk LD Trf Dari - SOFYAN</t>
  </si>
  <si>
    <t>Kasbon Pembangunan Dapur MBG Trf Ke - SARPRAS LPP AL IRSYAD PURWOKERTO</t>
  </si>
  <si>
    <t>Dana Sosial SDM bulan Okrober 2025 Trf Ke - DROPPING BIRO SDM</t>
  </si>
  <si>
    <t>Makan siang SDM bulan Oktober 2025 Trf Ke - DROPPING BIRO SDM</t>
  </si>
  <si>
    <t>BIFAST - TRF Ke - BANK BNI AHMAD PRIYO SUSETYO Pembayaran biaya pembuatan salinan</t>
  </si>
  <si>
    <t>P2511171455310083943L-Dropping Lajn ah Pendidikan bulan November 2025</t>
  </si>
  <si>
    <t>Dropping kantor PC bulan November 2 025 Trf Ke - PC AL IRSYAD AL ISLAMIYYAH PWT</t>
  </si>
  <si>
    <t>Pencairan dropping Oktober 2025 uni t SD 2 Trf Ke - SD AL IRSYAD 02 PURWOKERTO</t>
  </si>
  <si>
    <t>Pengajuan sarpras dapur MBG Mafaza Trf Ke - SARPRAS LPP AL IRSYAD PURWOKERTO</t>
  </si>
  <si>
    <t>BIFAST - TRF Ke - BANK BNI HERU WIDODO Pencairan Dana Rapat dan Sidang Fat</t>
  </si>
  <si>
    <t>P251127165021511309JC-Gaji bulan No vember 2025</t>
  </si>
  <si>
    <t>Pencairan dana pembangunan dapur SP PG MBG Mafaza dan AABS Trf Ke - SARPRAS LPP AL IRSYAD PURWOKERTO</t>
  </si>
  <si>
    <t>Pendapatan dari lajnah sosial ekonomi</t>
  </si>
  <si>
    <t>9.</t>
  </si>
  <si>
    <t>Purwokerto, 30 November 2025</t>
  </si>
  <si>
    <t>By. Adm. BSINet NOV 25</t>
  </si>
  <si>
    <t>Pendapatan biaya sewa payment point SD 1</t>
  </si>
  <si>
    <t>Pendapatan biaya sewa  payment poin SD 1</t>
  </si>
  <si>
    <t>pengembalian saldo sidang fatwa Trf Dari - YUNI PRASTIAWAN</t>
  </si>
  <si>
    <t>pengembalian pengajian mlm jumat Trf Dari - YUNI PRASTIAWAN</t>
  </si>
  <si>
    <t>honor guru Bahasa Arab dan Al Quran Trf Ke - AGUS TARDIAN</t>
  </si>
  <si>
    <t>pindah buku Trf Dari - AL IRSYAD AL ISLAMIYYAH PURWOKERTO</t>
  </si>
  <si>
    <t>Dropping November 2025 unit MA Boar ding Trf Ke - MA AL IRSYAD BOARDING SCHOOL</t>
  </si>
  <si>
    <t>Dropping November 2025 unit SMA Boa rding Trf Ke - SMA AL IRSYAD BOARDING SCHOOL PWT</t>
  </si>
  <si>
    <t>Payment IBAP Requested Workshop 62 Participants</t>
  </si>
  <si>
    <t>Pengajian malam jumat bln Desember 2025 Trf Ke - SUFYAN</t>
  </si>
  <si>
    <t>Honor guru bhs Arab dan Al Quran bl n Desember 2025 Trf Ke - AGUS TARDIAN</t>
  </si>
  <si>
    <t>Operasional lajnah dakwah ke LAPAS</t>
  </si>
  <si>
    <t>BIFAST - TRF Ke - BANK BNI HERU WIDODO Biaya sidang tim haiat</t>
  </si>
  <si>
    <t>041573539912284 Trf Ke - REKENING PENERIMAAN NEGARA TERPUSAT</t>
  </si>
  <si>
    <t>041573539912284 Trf Dari - AL IRSYAD AL ISLAMIYYAH PURWOKERTO</t>
  </si>
  <si>
    <t>BIFAST - TRF Ke - Bank BCA INDONESIA PARTNER SOLUTI Pembayaran Petugas OS Kebersihan da</t>
  </si>
  <si>
    <t>BIFAST - TRF Ke - Bank BRI Jkt LPP AL IRSYAD AL ISLAMIYYAH Gaji OS PKSS Bulan November 2025</t>
  </si>
  <si>
    <t>P251210143546261387BU-Gaji Guru OS bulan November 2025</t>
  </si>
  <si>
    <t>P251210144504908963OC Gaji Guru OS Bulan November 2025</t>
  </si>
  <si>
    <t>P251210144504908963OC Charges Fee</t>
  </si>
  <si>
    <t>041562433129269 Trf Ke - REKENING PENERIMAAN NEGARA TERPUSAT</t>
  </si>
  <si>
    <t>Makan Siang SDM Bulan November 2025 Trf Ke - DROPPING BIRO SDM</t>
  </si>
  <si>
    <t>Dana Sosial SDM Bulan November 2025 Trf Ke - DROPPING BIRO SDM</t>
  </si>
  <si>
    <t>Lembur SDM Bulan November 2025 Trf Ke - DROPPING BIRO SDM</t>
  </si>
  <si>
    <t>P2512130751453729049T-Dropping bula n Desember 2025</t>
  </si>
  <si>
    <t>BIFAST - TRF Ke - Bank BCA SUMBER BARU ANEKA MOTOR Pembayaran mobil MBG Tahap 1</t>
  </si>
  <si>
    <t>BIFAST - TRF Ke - Bank BCA NASIR ABDULLAH BASALAMAH Pembayaran mobil MBG Tahap 1</t>
  </si>
  <si>
    <t>BIFAST - TRF Dari - Bank BCA NASIR ABDULLAH BASALAMAH Pembayaran mobil MBG Tahap 1 Trf Dari - AL IRSYAD AL ISLAMIYYAH PURWOKERTO</t>
  </si>
  <si>
    <t>BIFAST - TRF Ke - BANK BNI SUBIYANTORO Kekurangan biaya peralihan hak atas</t>
  </si>
  <si>
    <t>Dropping bulan Desember 2025 kantor PC Trf Ke - PC AL IRSYAD AL ISLAMIYYAH PWT</t>
  </si>
  <si>
    <t>Pembangunan Dapur MBG AABS Trf Ke - SARPRAS LPP AL IRSYAD PURWOKERTO</t>
  </si>
  <si>
    <t>Pembangunan dapur MBG Mafaza Trf Ke - SARPRAS LPP AL IRSYAD PURWOKERTO</t>
  </si>
  <si>
    <t>pengmbalian lajnah kaderisasi Trf Dari - YUNI PRASTIAWAN</t>
  </si>
  <si>
    <t>041592907469594 Trf Ke - REKENING PENERIMAAN NEGARA TERPUSAT</t>
  </si>
  <si>
    <t>pengembalian sisa ops ke lapas Trf Dari - YUNI PRASTIAWAN</t>
  </si>
  <si>
    <t>Bon Biaya Umrah Feb 2026 PT Al Irsy ad Trf Ke - PT ALIRSYAD ALISLAMIYYAH PURWOKERTO</t>
  </si>
  <si>
    <t>P251225073405324244HU-Gaji Desember 2025</t>
  </si>
  <si>
    <t>BIFAST - TRF Ke - Bank BCA INDONESIA PARTNER SOLUTI Gaji OS IPS Periode Desember 2025</t>
  </si>
  <si>
    <t>P251225113829741937NQ-Gaji GURU OS Desember 2025</t>
  </si>
  <si>
    <t>BULAN JANUARI 2026</t>
  </si>
  <si>
    <t>Pembuatan dapur MBG AABS Trf Ke - SARPRAS LPP AL IRSYAD PURWOKERTO</t>
  </si>
  <si>
    <t>Pembuatan dapur MBG Mafaza Trf Ke - SARPRAS LPP AL IRSYAD PURWOKERTO</t>
  </si>
  <si>
    <t>pindah buku ke rek operasional Trf Dari - AL IRSYAD AL ISLAMIYYAH PURWOKERTO</t>
  </si>
  <si>
    <t>Pembangunan dapur MBG AABS Tahap 3 Trf Ke - SARPRAS LPP AL IRSYAD PURWOKERTO</t>
  </si>
  <si>
    <t>Pembangunan dapur MBG Tahap 4 Trf Ke - SARPRAS LPP AL IRSYAD PURWOKERTO</t>
  </si>
  <si>
    <t>sisa pengajian bln des 2025 Trf Dari - YUNI PRASTIAWAN</t>
  </si>
  <si>
    <t>BIFAST - TRF Ke - Bank BCA MUHAMAD RIFKI Pelunasan pembayaran cetak Al Quran</t>
  </si>
  <si>
    <t>BIFAST - TRF Ke - Bank UOB Buana FITRIANI AROFAH pembayaran kemeja dan rompi PC</t>
  </si>
  <si>
    <t>BIFAST - TRF Dari - Bank BCA SUMBER BARU ANEKA MOTOR Pelunasan mobil MBG Dapur Mafaza Trf Dari - AL IRSYAD AL ISLAMIYYAH PURWOKERTO</t>
  </si>
  <si>
    <t>BIFAST - TRF Ke - Bank BCA SUMBER BARU ANEKA MOTOR Pelunasan mobil MBG Dapur AABS</t>
  </si>
  <si>
    <t>BIFAST - TRF Ke - Bank BCA SUMBER BARU ANEKA MOTOR Pelunasan mobil MBG Dapur Mafaza</t>
  </si>
  <si>
    <t>DP atau koordinasi Pembelian tanah belakang Soekarno Trf Ke - YUNI PRASTIAWAN</t>
  </si>
  <si>
    <t>dana talangan SD Al Irsyad 01 Trf Ke - SD AL IRSYAD 01 PURWOKERTO</t>
  </si>
  <si>
    <t>Bon Pembelian Perlengkapan Dapur MA FAZA Trf Ke - FEBRIYANTI</t>
  </si>
  <si>
    <t>Administrasi pengurusan SD Al Irsya d di Pwt Utara Trf Ke - YUNI PRASTIAWAN</t>
  </si>
  <si>
    <t>Lembur SDM Desember 2025 Trf Ke - DROPPING BIRO SDM</t>
  </si>
  <si>
    <t>Pengajian malam jumat bulan Januari 2026 Trf Ke - SUFYAN</t>
  </si>
  <si>
    <t>Dana sosial SDM Desember 2025 Trf Ke - DROPPING BIRO SDM</t>
  </si>
  <si>
    <t>041616121016582 Trf Ke - REKENING PENERIMAAN NEGARA TERPUSAT</t>
  </si>
  <si>
    <t>BIFAST - TRF Ke - Bank BRI Jkt LPP AL IRSYAD AL ISLAMIYYAH Gaji OS PKSS Desember 2025</t>
  </si>
  <si>
    <t>makan siang SDM Desember 2025 Trf Ke - DROPPING BIRO SDM</t>
  </si>
  <si>
    <t>Biaya Pelaksanaan Basic Training Ba tra PC Wanita Trf Ke - PC WANITA AL IRSYAD PURWOKERTO</t>
  </si>
  <si>
    <t>By. Adm. BSINet DEC 25</t>
  </si>
  <si>
    <t>pindah buku ke rek operasional Trf Ke - AL IRSYAD AL ISLAMIYYAH PURWOKERTO</t>
  </si>
  <si>
    <t>TTCEK CC 306055 BUDI TRIYONO</t>
  </si>
  <si>
    <t>TTCEK CC 306054 BUDI TRIYONO</t>
  </si>
  <si>
    <t>TTCEK CC 306053 BUDI TRIYONO</t>
  </si>
  <si>
    <t>TTCEK CC 109535 BUDI TRIYONO</t>
  </si>
  <si>
    <t>TT CEK CA 109537 BUDI TRIYONO</t>
  </si>
  <si>
    <t>TT CEK CA 109536 BUDI TRIYONO</t>
  </si>
  <si>
    <t>TTCEK CC 109181 BUDI TRIYONO</t>
  </si>
  <si>
    <t>TTCEK CC 109182 BUDI TRIYONO</t>
  </si>
  <si>
    <t>TT CEK CA 109183 BUDI TRIYONO</t>
  </si>
  <si>
    <t>Saldo awal 1 Desember 2025</t>
  </si>
  <si>
    <t>Pendapatan SPP Bulan Desember 2025</t>
  </si>
  <si>
    <t>Dropping Januari 2026 kantor PC Trf Ke - PC AL IRSYAD AL ISLAMIYYAH PWT</t>
  </si>
  <si>
    <t>Ops lajnah dakwah ke LAPAS bln Janu ari 2026 Trf Ke - SUFYAN</t>
  </si>
  <si>
    <t>Bantuan Biaya Perjalanan Dinas Peng urus PW Jateng Trf Ke - YUNI PRASTIAWAN</t>
  </si>
  <si>
    <t>pengajuan pembangunan dapur MBG AAB S tahap 4 Trf Ke - SARPRAS LPP AL IRSYAD PURWOKERTO</t>
  </si>
  <si>
    <t>OPS dapur MBG Al Irsyad AABS Trf Ke - NUR FITRI UMIYATI</t>
  </si>
  <si>
    <t>OPS Dapur MBG Al Irsyad Mafaza Trf Ke - FEBRIYANTI</t>
  </si>
  <si>
    <t>Rehab TK Al Irsyad Kaliori termin 1 - TRF Ke - BIDANG PAUD DIKDASMEN AL IRSYAD PWT</t>
  </si>
  <si>
    <t>pindah ke kas</t>
  </si>
  <si>
    <t>ke kas</t>
  </si>
  <si>
    <t>BIFAST - TRF Ke - BANK BNI HERU WIDODO Studi Banding Tim Haiat ke MUI Pusa</t>
  </si>
  <si>
    <t>Bantuan Biaya Perjalanan Dinas Mus cab PC di Semarang Trf Ke - YUNI PRASTIAWAN</t>
  </si>
  <si>
    <t>Bantuan Biaya Muscab ke PC Kota Sem arang Trf Ke - NAIEV ZULKARNAEN HASSAN</t>
  </si>
  <si>
    <t>BIFAST - TRF Ke - Bank Seabank AZIM BI AL KHOIR Rehab Rumah Dinas Ustadz</t>
  </si>
  <si>
    <t>Rehab TK Al Irsyad SikapatTermin 1 Trf Ke - BIDANG PAUD DIKDASMEN AL IRSYAD PWT</t>
  </si>
  <si>
    <t>BIFAST - TRF Ke - Bank Seabank AZIM BI AL KHOIR Pembuatan Ruang Lajnah Dakwah dan K</t>
  </si>
  <si>
    <t>BIFAST - TRF Ke - Bank Seabank AZIM BI AL KHOIR Pembuatan Ruang Halaqah dan Ruang T</t>
  </si>
  <si>
    <t>pngembalian study banding ke MUI Trf Dari - YUNI PRASTIAWAN</t>
  </si>
  <si>
    <t>P260130165547751223J3-Gaji Januari 2026</t>
  </si>
  <si>
    <t>sisa dana ops dakwah di LAPAS Trf Dari - YUNI PRASTIAWAN</t>
  </si>
  <si>
    <t>Pendapatan hibah dari lajnah sosial ekonomi</t>
  </si>
  <si>
    <t>Pendapatan hibah sertifikasi</t>
  </si>
  <si>
    <t>Penerimaan infak masjid Al Irsyad bulan Desember 2025</t>
  </si>
  <si>
    <t>Purwokerto, 31 Desember 2025</t>
  </si>
  <si>
    <t>Saldo awal 1 Januari 2026</t>
  </si>
  <si>
    <t>Pendapatan SPP Bulan Januari 2026</t>
  </si>
  <si>
    <t>Hibah sertifikasi</t>
  </si>
  <si>
    <t>Pada hari ini Sabtu 31 Januari 2026 Buku Kas Umum ditutup dengan keadaan / posisi buku sebagai berikut :</t>
  </si>
  <si>
    <t>BULAN FEBRUARI 2026</t>
  </si>
  <si>
    <t>Pada hari ini Sabtu 28 Februari 2026 Buku Kas Umum ditutup dengan keadaan / posisi buku sebagai berikut :</t>
  </si>
  <si>
    <t>Saldo awal 1 Februari 2026</t>
  </si>
  <si>
    <t>Pendapatan SPP Bulan Februari 2026</t>
  </si>
  <si>
    <t>Penerimaan infak masjid Al Irsyad bulan Februari 2026</t>
  </si>
  <si>
    <t>Biaya Umroh SDM tahun 2026 Trf Ke - PT ALIRSYAD ALISLAMIYYAH PURWOKERTO</t>
  </si>
  <si>
    <t>BIFAST - TRF Ke - Bank Mandiri IKHSANUL KARIM gaji staf ahli teknik sipil bulan j</t>
  </si>
  <si>
    <t>BIFAST - TRF Ke - Bank Mandiri SUHARNO Pembayaran Gaji Pegawai staf ahli l</t>
  </si>
  <si>
    <t>BIFAST - TRF Ke - Bank BCA EKA RIANI AGUSTINI Bantuan Donasi Hari Kanker Sedunia</t>
  </si>
  <si>
    <t>Pembayaran Tahap 1 invoice 020 263 Pembelian Alat dan Titik L okasi</t>
  </si>
  <si>
    <t>Pembayaran Tahap 1 invoice 020 270 Pembelian Alat dan Titik L okasi SPPG</t>
  </si>
  <si>
    <t>Pembayaran Tahap 1 invoice 020 264 Pembelian Alat dan Titik L okasi SPPG</t>
  </si>
  <si>
    <t>Dana talangan dropping SMA Boarding Trf Ke - SMA AL IRSYAD BOARDING SCHOOL PWT</t>
  </si>
  <si>
    <t>Perjalanan dinas tim LPT ke Semaran g dan Solo Trf Ke - AGUS TARDIAN</t>
  </si>
  <si>
    <t>Mengembalikan dana talangan SD Al I rsyad 01 Trf Dari - SD AL IRSYAD 01 PURWOKERTO</t>
  </si>
  <si>
    <t>Rehab TK Al Irsyad Kaliori Tahap 2 Trf Ke - BIDANG PAUD DIKDASMEN AL IRSYAD PWT</t>
  </si>
  <si>
    <t>Pembelian Alat dan Titik Lokas i SPPG Karangtalun Purwojati invoice 020282</t>
  </si>
  <si>
    <t>Rehab TK Al Irsyad Sikapat Termin 2 Trf Ke - BIDANG PAUD DIKDASMEN AL IRSYAD PWT</t>
  </si>
  <si>
    <t>BIFAST - TRF Ke - Bank BCA ANTON BENNY SUHENDRO Karangan bunga ucapan Selamat Milad</t>
  </si>
  <si>
    <t>BIFAST - TRF Ke - Bank BCA ADRIAN SEPTIANTO UTOMO Karangan bunga ucapan Selamat Pelan</t>
  </si>
  <si>
    <t>DP Pembelian Alat dan Titik Lo kasi SPPG Klapasawit Kalimanah Purbalingga No invoice 020292</t>
  </si>
  <si>
    <t>041793133711656 Trf Ke - REKENING PENERIMAAN NEGARA TERPUSAT</t>
  </si>
  <si>
    <t>Makan siang SDM bulan Januari 2026 Trf Ke - DROPPING BIRO SDM</t>
  </si>
  <si>
    <t>DP Pembelian Alat dan Titik Lo kasi SPPG Desa Kranggan Pekunc en invoice No. 020291</t>
  </si>
  <si>
    <t>Dana Sosial SDM Bulan Januari 2026 Trf Ke - DROPPING BIRO SDM</t>
  </si>
  <si>
    <t>BIFAST - TRF Ke - Bank BRI Jkt LPP AL IRSYAD AL ISLAMIYYAH Gaji petugas PKSS Januari 2026</t>
  </si>
  <si>
    <t>Lembur SDM Bulan Januari 2026 Trf Ke - DROPPING BIRO SDM</t>
  </si>
  <si>
    <t>Biaya Tes Kesehatan Relawan Dapur M BG Trf Ke - DROPPING BIRO SDM</t>
  </si>
  <si>
    <t>Pengadaan laptop tim LPT Ust Muham mad Iqbal Trf Ke - AGUS TARDIAN</t>
  </si>
  <si>
    <t>Pengadaan Microphone dan Speaker PC Wanita Trf Ke - PC WANITA AL IRSYAD PURWOKERTO</t>
  </si>
  <si>
    <t>Operasional dakwah ke LAPAS bulan F ebruari 2026 Trf Ke - SUFYAN</t>
  </si>
  <si>
    <t>Pembayaran Kekurangan Biaya Pembang unan Dapur MBG Mafaza Trf Ke - AZIM BI AL KHOIR</t>
  </si>
  <si>
    <t>BIFAST - TRF Ke - Bank Seabank AZIM BI AL KHOIR Perbaikan Ringan gedung STIE</t>
  </si>
  <si>
    <t>BIFAST - TRF Ke - Bank BCA INDONESIA PARTNER SOLUTI Gaji OS IPS bulan Januari 2026</t>
  </si>
  <si>
    <t>sisa pengajian mlm jumat bln jan Trf Dari - YUNI PRASTIAWAN</t>
  </si>
  <si>
    <t>Kajian Tarhib Ramadhan bagi Jamaah Trf Ke - MUBAROK</t>
  </si>
  <si>
    <t>P2602091420432650010I Gaji GURU OS non BSI Jan 2026</t>
  </si>
  <si>
    <t>P2602091420432650010I Charges Fee</t>
  </si>
  <si>
    <t>Fee Transport Delegasi Imam Tarawih untuk Rutan Banyumas Trf Ke - SUFYAN</t>
  </si>
  <si>
    <t>BIFAST - TRF Ke - Bank BCA HUSIN Biaya Pembelian Kurma untuk SDM</t>
  </si>
  <si>
    <t>P260209134829968185T6-Gaji GURU OS bulan Januari 2026</t>
  </si>
  <si>
    <t>Jasa Perantara untuk Bp fatiku l Iksan Cs</t>
  </si>
  <si>
    <t>Biaya Kuliah S2 Ustadz Sufyan Trf Ke - SUFYAN</t>
  </si>
  <si>
    <t>BIFAST - TRF Ke - Bank BCA MINGGA ROSMAYANTI Bantuan Peningkatan Mushola Kelurah</t>
  </si>
  <si>
    <t>Pembayaran Kekurangan Biaya Pembang unan Dapur MBG AABS Trf Ke - AZIM BI AL KHOIR</t>
  </si>
  <si>
    <t>BIFAST - TRF Ke - BPD Jateng RUDIANTO Biaya Sewa Tanah Dapur MBG Kedungbe</t>
  </si>
  <si>
    <t>BIFAST - TRF Ke - Bank BRI Jkt TRI PUJI ASTUTI Bantuan Donasi Sahur Pandawa Jatiwi</t>
  </si>
  <si>
    <t>BIFAST - TRF Ke - Bank BCA MAJU JAYA DECORINDO CV DP Pembelian Tirai PVC</t>
  </si>
  <si>
    <t>Penggantian Tanda Jadi Pemesanan t irai dapur Trf Ke - NUR FITRI UMIYATI</t>
  </si>
  <si>
    <t>Biaya Pelatihan Sertifikasi Halal untuk dapur AABS dan Mafaza Trf Ke - NUR FITRI UMIYATI</t>
  </si>
  <si>
    <t>BIFAST - TRF Ke - Bank BCA MAJU JAYA DECORINDO CV Pelunasan Tirai PVC untuk Dapur MBG</t>
  </si>
  <si>
    <t>Ifthar imam tarawih masjid Al Irsya d Trf Ke - SUFYAN</t>
  </si>
  <si>
    <t>Pembelian Perlengkapan Multimedia M asjid Al Irsyad Trf Ke - SUTRISNO</t>
  </si>
  <si>
    <t>BIFAST - TRF Dari - Bank Seabank AZIM BI AL KHOIR</t>
  </si>
  <si>
    <t>Rehab TK Al Irsyad Sikapat Termin 3 Trf Ke - BIDANG PAUD DIKDASMEN AL IRSYAD PWT</t>
  </si>
  <si>
    <t>Talangan Dana Operasional SMP AABS Bulan Februari 2026 Trf Ke - SMP AL IRSYAD BOARDING SCHOOL PWT</t>
  </si>
  <si>
    <t>Dropping kantor PC bln Februari 202 6 Trf Ke - PC AL IRSYAD AL ISLAMIYYAH PWT</t>
  </si>
  <si>
    <t>Pendampingan Kegiatan Itikaf Siswa Trf Ke - ROFIK ANHAR</t>
  </si>
  <si>
    <t>BIFAST - TRF Ke - Bank BRI Jkt AGUNG PRABOWO Biaya Notaris Yuliarti Purbalingga</t>
  </si>
  <si>
    <t>Pada hari ini Minggu 31 Desember 2025 Buku Kas Umum ditutup dengan keadaan / posisi buku sebagai berikut :</t>
  </si>
  <si>
    <t>Penerimaan infak masjid Al Irsyad bulan Januari 2026</t>
  </si>
  <si>
    <t>177 000 1777</t>
  </si>
  <si>
    <t>103 524 1902</t>
  </si>
  <si>
    <t>PBY TANAH ASET ALIH KELOLA STIE</t>
  </si>
  <si>
    <t>pindah buku</t>
  </si>
  <si>
    <t>Pngmbalian pengajian malam jumat</t>
  </si>
  <si>
    <t>By. Adm. BSINet JAN 26</t>
  </si>
  <si>
    <t>refund TRX FT25352NKKVXJ64 tgl 18 D es 2025 an Muh Ali Rasyid NIB 9250 97 Trf Ke - NARSO</t>
  </si>
  <si>
    <t>refund atas TRX FT253160FYFNBNK tg l 12 Nov 2025 NIB 926017 Khuzami Maizun Alaya Trf Ke - MAHARESI DEWI LESTARI</t>
  </si>
  <si>
    <t>pindah buku Trf Ke - AL IRSYAD AL ISLAMIYYAH PURWOKERTO</t>
  </si>
  <si>
    <t>Bon Dropping Operasional Kepesantre nan AABS Bulan Februari 2026 Trf Ke - KEPESANTRENAN ALIRSYAD BOARDING PWT</t>
  </si>
  <si>
    <t>BIFAST - TRF Ke - Bank BCA ANTON BENNY SUHENDRO Karangan bunga PC Al Irsyad untuk H</t>
  </si>
  <si>
    <t>biaya konsultan LLDIKTI VI untuk ST IE Al Irsyad Trf Ke - AGUS TARDIAN</t>
  </si>
  <si>
    <t>Buku Panduan ibadah Trf Ke - ADHIPRIMA MEDIA CV</t>
  </si>
  <si>
    <t>P260223162527044924JF-Dana Hasil Pe ndaftaran SPMB Gel 1 TA 2026 2027</t>
  </si>
  <si>
    <t>Launching dan Pengukuhan Takmir Mas jid Al Irsyad Al Islamiyyah Purwoke rto Trf Ke - SUFYAN</t>
  </si>
  <si>
    <t>Dropping februari 2026 SD 01 Trf Ke - SD AL IRSYAD 01 PURWOKERTO</t>
  </si>
  <si>
    <t>Bantuan Dukungan Mudik Gratis Kab B anyumas Tahun 2026 Trf Ke - YUNI PRASTIAWAN</t>
  </si>
  <si>
    <t>P260227104421174904QP-Gaji Februari 2026</t>
  </si>
  <si>
    <t>BIFAST - TRF Dari - Bank Seabank - SUTRISNO</t>
  </si>
  <si>
    <t>sisa saldo tablig akbar ramadhan - TRF Dari - MUBAROK</t>
  </si>
  <si>
    <t>Pembuatan Ruang Lajnah Dakwah dan Kaderisasi Tahap 2 - TRF Ke - AZIM BI AL KHOIR</t>
  </si>
  <si>
    <t>Bon dropping KB TK bulan Februari 2 026 - TRF Ke - KB &amp; TK AL IRSYAD</t>
  </si>
  <si>
    <t>BULAN MARET 2026</t>
  </si>
  <si>
    <t xml:space="preserve">By. Adm. BSINet </t>
  </si>
  <si>
    <t>Pada hari ini Sabtu 31 Maret 2026 Buku Kas Umum ditutup dengan keadaan / posisi buku sebagai berikut :</t>
  </si>
  <si>
    <t>BULAN APRIL 2026</t>
  </si>
  <si>
    <t>Purwokerto, 30 April 2026</t>
  </si>
  <si>
    <t>Purwokerto, 31 Maret 2026</t>
  </si>
  <si>
    <t>Purwokerto, 28 Februari 2026</t>
  </si>
  <si>
    <t>Purwokerto, 31 Januari 2026</t>
  </si>
  <si>
    <t>BULAN MEI 2026</t>
  </si>
  <si>
    <t>Purwokerto, 30 Mei 2026</t>
  </si>
  <si>
    <t>Pengembalian sisa pengadaan speaker set PCW Trf Dari - PC WANITA AL IRSYAD PURWOKERTO</t>
  </si>
  <si>
    <t>pengemb saldo dapur aabs Trf Dari - AZIM BI AL KHOIR</t>
  </si>
  <si>
    <t>Renovasi Gedung STIE Satria Termin 1 Trf Ke - SARPRAS AL IRSYAD</t>
  </si>
  <si>
    <t>BIFAST - TRF Ke - Bank BCA SUTRISNO Pembayaran Sondir Uji Tanah lokasi</t>
  </si>
  <si>
    <t>BIFAST - TRF Ke - Bank BCA WAHYU TRI ELASEKAR Pembayaran Palet Dapur MBG</t>
  </si>
  <si>
    <t>sisa dana launching msjd Trf Dari - SUFYAN</t>
  </si>
  <si>
    <t>BIFAST - TRF Dari - Bank BCA MAJID ALI BASALAMAH</t>
  </si>
  <si>
    <t>Buka bersama Al Irsyad dengan SDM S TIE Trf Ke - AGUS TARDIAN</t>
  </si>
  <si>
    <t>Pembelian laptop, printer dan lemar i arsip STIE Trf Ke - AGUS TARDIAN</t>
  </si>
  <si>
    <t>bon dropping kegiatan Ramadhan SD 2 Trf Ke - SD AL IRSYAD 02 PURWOKERTO</t>
  </si>
  <si>
    <t>BIFAST - TRF Ke - Bank BRI Jkt IMAM SUKAMTO Sewa Tanah Dapur MBG Klapasawit Kal</t>
  </si>
  <si>
    <t>BIFAST - TRF Ke - Bank BRI Jkt NISPAN HADI MARTONO Pembuatan Plakat Souvenir PC</t>
  </si>
  <si>
    <t>Perjalanan dinas ke kantor BGN Jaka rta Trf Ke - TRISWANDI</t>
  </si>
  <si>
    <t>BIFAST - TRF Ke - Bank Mandiri KUSWIDIYANTO ARIF WI Akta Perjanjian Notaris sewa tanah</t>
  </si>
  <si>
    <t>fee penceramah jelang buka masjid A l Irsyad Trf Ke - SUFYAN</t>
  </si>
  <si>
    <t>fee kultum tarawih masjid Al Irsyad Trf Ke - SUFYAN</t>
  </si>
  <si>
    <t>Bon dropping Kepesantrenan bulan Ma ret 2026 Trf Ke - KEPESANTRENAN ALIRSYAD BOARDING PWT</t>
  </si>
  <si>
    <t>Gaji pegawai kontrak bln Februari 2 026 Trf Ke - FAHMI YUSUF</t>
  </si>
  <si>
    <t>BIFAST - TRF Ke - BANK BNI MARDI KARYA SEJAHTERA YAYASAN Biaya Operasional Pengawasan Pemban</t>
  </si>
  <si>
    <t>pengmbalian keg dakwah di lapas Trf Dari - YUNI PRASTIAWAN</t>
  </si>
  <si>
    <t>pengembalian fee iftar imam Trf Dari - SUFYAN</t>
  </si>
  <si>
    <t>Pengmbalian perjalanan dinas BGN Trf Dari - YUNI PRASTIAWAN</t>
  </si>
  <si>
    <t>sisa fee pemateri kajian iftr Trf Dari - SUFYAN</t>
  </si>
  <si>
    <t>sisa fee pemateri kultum Trf Dari - SUFYAN</t>
  </si>
  <si>
    <t>Dana sosial SDM Februari 2026 Trf Ke - DROPPING BIRO SDM</t>
  </si>
  <si>
    <t>lembur SDM bulan Februari 2026 Trf Ke - DROPPING BIRO SDM</t>
  </si>
  <si>
    <t>Makan siang SDM bulan Februari 2026 Trf Ke - DROPPING BIRO SDM</t>
  </si>
  <si>
    <t>Pengembalian biaya pendaftaran NIB 99267097 Trf Ke - CASRINI</t>
  </si>
  <si>
    <t>041846419803314 Trf Ke - REKENING PENERIMAAN NEGARA TERPUSAT</t>
  </si>
  <si>
    <t>BIFAST - TRF Ke - Bank BCA INDONESIA PARTNER SOLUTI Gaji OS IPS Feb 2026 invoice 01189</t>
  </si>
  <si>
    <t>Biaya Operasional Kegiatan Itikaf 1 447 H Trf Ke - DROPPING BIRO SDM</t>
  </si>
  <si>
    <t>Renovasi Gedung STIE Satria termin 2 Trf Ke - SARPRAS AL IRSYAD</t>
  </si>
  <si>
    <t>BIFAST - TRF Ke - Bank BRI Jkt LPP AL IRSYAD AL ISLAMIYYAH Gaji OS PKSS Februari 2026</t>
  </si>
  <si>
    <t>BIFAST - TRF Ke - Bank BCA INDONESIA PARTNER SOLUTI Gaji OS IPS Feb 2026 invoice 66 sd</t>
  </si>
  <si>
    <t>P260309074433409366GQ Gaji guru OS februari 2026 non BSI</t>
  </si>
  <si>
    <t>P260309074433409366GQ Charges Fee</t>
  </si>
  <si>
    <t>P260309074014807291ZZ-Gaji OS bulan Februari 2026 BSI</t>
  </si>
  <si>
    <t>Pembuatan ruang LDK termin 3 Trf Ke - SARPRAS AL IRSYAD</t>
  </si>
  <si>
    <t>Bantuan Bingkisan Idul Fitri 1447 H untuk Jamaah Pengajian PC Wanita Trf Ke - PC WANITA AL IRSYAD PURWOKERTO</t>
  </si>
  <si>
    <t>Biaya Operasional Kegiatan Bina Din iyah 1447 H Trf Ke - DROPPING BIRO SDM</t>
  </si>
  <si>
    <t>biaya tambah kurang Dapur SPPG Trf Ke - SARPRAS AL IRSYAD</t>
  </si>
  <si>
    <t>Pembayaran DP Pembelian tanah Jl Bu ng Karno Trf Ke - SUBIYANTORO</t>
  </si>
  <si>
    <t>Dropping kantor PC bulan Maret 2026 Trf Ke - PC AL IRSYAD AL ISLAMIYYAH PWT</t>
  </si>
  <si>
    <t>BIFAST - TRF Ke - Bank BCA SEFTIRA ARIF HANGGARA Sewa lahan calon Dapur SPPG Banjara</t>
  </si>
  <si>
    <t>BIFAST - TRF Ke - Bank BRI Jkt HARYANTI Sewa lahan calon Dapur SPPG Karangt</t>
  </si>
  <si>
    <t>pengembalian kegiatan LPT Trf Dari - AGUS TARDIAN</t>
  </si>
  <si>
    <t>lembur persiapan berkas alih kelola STIE Trf Ke - FAIZAL WIHUDA</t>
  </si>
  <si>
    <t>pembayaran Tahap 1 Pembelian Tanah Jalan Bung Karno Trf Ke - NIMAS MAHATARANTI</t>
  </si>
  <si>
    <t>BIFAST - TRF Ke - Bank Mandiri TRI ATIK NOFIANTI Pembangunan dapur Pekuncen termin 1</t>
  </si>
  <si>
    <t>BIFAST - TRF Ke - Bank Mandiri ENENG IMA Pembangunan dapur Kalibagor termin</t>
  </si>
  <si>
    <t>BIFAST - TRF Ke - Bank Mandiri ENENG IMA Pembangunan dapur Klapasawit Kalima</t>
  </si>
  <si>
    <t>pencairan uang THR bapak Gandung Trf Ke - AGUS TARDIAN</t>
  </si>
  <si>
    <t>P260316220502483857G7-THR</t>
  </si>
  <si>
    <t>BIFAST - TRF Ke - BANK BNI NUNING INDRAENI biaya Jasa Pembuatan Waarmerking ba</t>
  </si>
  <si>
    <t>BIFAST - TRF Ke - Bank BCA ABUD AMIR Pengembalian DP Pembelian Tanah Jal</t>
  </si>
  <si>
    <t>P260318131901327219Q3-Insentif lemb ur PC</t>
  </si>
  <si>
    <t>P26032810543813625979-Gaji</t>
  </si>
  <si>
    <t>sisa pendampingan iktikaf siswa Trf Dari - ROFIK ANHAR</t>
  </si>
  <si>
    <t>Operasional STIE Maret 2026 Trf Ke - AGUS TARDIAN</t>
  </si>
  <si>
    <t>pengembalian dana dari LPT Trf Dari - AGUS TARDIAN</t>
  </si>
  <si>
    <t>susa anggaran LPT Trf Dari - AGUS TARDIAN</t>
  </si>
  <si>
    <t>By. Adm. BSINet MAR 26</t>
  </si>
  <si>
    <t>pengemb sldo pryk liburan jul 25 Trf Dari - AZIM BI AL KHOIR</t>
  </si>
  <si>
    <t>PENARIKAN SIMP IJABAH TAMZIS Trf Dari - KSPPS TAMZIS BINA UTAMA</t>
  </si>
  <si>
    <t xml:space="preserve">Perawatan masjid Al Irsyad </t>
  </si>
  <si>
    <t>Pembayaran rekening listrik masjid Al Irsyad</t>
  </si>
  <si>
    <t>Pendapatan hibah dari Lajnah ekonomi</t>
  </si>
  <si>
    <t>sisa keg itikaf sdm Trf Dari - ARIF R H QQ DZAKWAN AL IMAN</t>
  </si>
  <si>
    <t>Pengembalian Saldo Bina Diniyyah Trf Dari - ANISAH ZAHRAH</t>
  </si>
  <si>
    <t>sisa ops dapur SPPG MBG AABS Trf Dari - YUNI PRASTIAWAN</t>
  </si>
  <si>
    <t>sisa dana tambah kurang dapur AABS dan mafaza Trf Dari - SARPRAS AL IRSYAD</t>
  </si>
  <si>
    <t>sisa saldo ops SPPG Grendeng Trf Dari - YUNI PRASTIAWAN</t>
  </si>
  <si>
    <t>bon dropping SD 2 visitasi IB Trf Ke - SD AL IRSYAD 02 PURWOKERTO</t>
  </si>
  <si>
    <t>Studi Banding ke Yogyakarta Trf Ke - BIDANG PAUD DIKDASMEN AL IRSYAD PWT</t>
  </si>
  <si>
    <t>BIFAST - TRF Ke - BPD Jateng RUDIANTO Sewa SPPG Kedungbenda tahap 2</t>
  </si>
  <si>
    <t>BIFAST - TRF Ke - BPD Jateng RUDIANTO Pembayaran tahap 3 Pph sewa SPPG Ke</t>
  </si>
  <si>
    <t>BIFAST - TRF Ke - Bank Mandiri ENENG IMA biaya pembangunan dapur SPPG termin</t>
  </si>
  <si>
    <t>renovasi gedung STIE termin 3 Trf Ke - SARPRAS AL IRSYAD</t>
  </si>
  <si>
    <t>Dropping Dapur SPPG Grendeng Trf Ke - FEBRIYANTI</t>
  </si>
  <si>
    <t>BIFAST - TRF Ke - Bank Mandiri TRI ATIK NOFIANTI Pembangunan dapur SPPG Banjaranyar</t>
  </si>
  <si>
    <t>BIFAST - TRF Ke - Bank Mandiri ENENG IMA Pembangunan dapur SPPG Klapasawit T</t>
  </si>
  <si>
    <t>perjalanan dinas LPT ke DIKTI Trf Ke - AGUS TARDIAN</t>
  </si>
  <si>
    <t>BIFAST - TRF Ke - Bank Mandiri ENENG IMA pembangunan dapur SPPG Kaliori term</t>
  </si>
  <si>
    <t>Dropping SD 1 April 2026 Trf Ke - SD AL IRSYAD 01 PURWOKERTO</t>
  </si>
  <si>
    <t>Dropping SD 2 bulan April 2026 Trf Ke - SD AL IRSYAD 02 PURWOKERTO</t>
  </si>
  <si>
    <t>Dropping kantor PC April 2026 Trf Ke - PC AL IRSYAD AL ISLAMIYYAH PWT</t>
  </si>
  <si>
    <t>pengembalian Bon keg Ramadhan SD AL IRSYAD 02 Trf Dari - SD AL IRSYAD 02 PURWOKERTO</t>
  </si>
  <si>
    <t>pengembalian Bon visitasi IB SD AL IRYSAD 02 Trf Dari - SD AL IRSYAD 02 PURWOKERTO</t>
  </si>
  <si>
    <t>041922786247912 Trf Ke - REKENING PENERIMAAN NEGARA TERPUSAT</t>
  </si>
  <si>
    <t>susulan perjalanan dinas LPT ke DIK TI Trf Ke - AGUS TARDIAN</t>
  </si>
  <si>
    <t>Makan siang SDM bulan Maret 2026 Trf Ke - DROPPING BIRO SDM</t>
  </si>
  <si>
    <t>BIFAST - TRF Ke - Bank BCA INDONESIA PARTNER SOLUTI Gaji petugas OS IPS Maret 2026</t>
  </si>
  <si>
    <t>dansos SDM bulan Maret 2026 Trf Ke - DROPPING BIRO SDM</t>
  </si>
  <si>
    <t>BIFAST - TRF Ke - Bank BRI Jkt LPP AL IRSYAD AL ISLAMIYYAH Gaji petugas PKSS Maret 2026</t>
  </si>
  <si>
    <t>P260409115300000536SD Gaji guru OS bln maret 2026</t>
  </si>
  <si>
    <t>P260409115300000536SD Charges Fee</t>
  </si>
  <si>
    <t>P260409124410640264PP-Makan siang s ecurity bulan maret 2026</t>
  </si>
  <si>
    <t>P260409114738823620JL-Gaji guru OS Maret 2026</t>
  </si>
  <si>
    <t>DP Pembelian Alat dan Titik Lo kasi SPPG Kel Pwt Lor Kec Pwt Timur invoice No. 03016</t>
  </si>
  <si>
    <t>sisa operasional STIE bln Maret Trf Dari - YUNI PRASTIAWAN</t>
  </si>
  <si>
    <t>BIFAST - TRF Ke - Bank Mandiri ENENG IMA Pembangunan dapur SPPG Klapasawit K</t>
  </si>
  <si>
    <t>BIFAST - TRF Ke - Bank Mandiri ENENG IMA Pembangunan dapur SPPG Kaliori Kali</t>
  </si>
  <si>
    <t>Promosi PMB STIE Trf Ke - LPT AL IRSYAD PURWOKERTO</t>
  </si>
  <si>
    <t>Dropping AABS bulan April 2026 Trf Ke - KEPESANTRENAN ALIRSYAD BOARDING PWT</t>
  </si>
  <si>
    <t>Dropping TK bulan April 2026 Trf Ke - KB &amp; TK  AL IRSYAD</t>
  </si>
  <si>
    <t>sisa studi banding jogja Trf Dari - DYAH RETNO KUSUMAWARDANI</t>
  </si>
  <si>
    <t>sisa perj dinas LPT ke DIKTI Trf Dari - YUNI PRASTIAWAN</t>
  </si>
  <si>
    <t>Renovasi STIE termin 4 Trf Ke - SARPRAS AL IRSYAD</t>
  </si>
  <si>
    <t>Pembelian Sapras Gedung B STIE Trf Ke - LPT AL IRSYAD PURWOKERTO</t>
  </si>
  <si>
    <t>makan siang pertemuan yayasan denga n perangkat kelurahan Bobosan Trf Ke - YUNI PRASTIAWAN</t>
  </si>
  <si>
    <t>Tali asih pengosongan lahan depan S TIE utk Perangkat Desa dan Kecamata n Trf Ke - YUNI PRASTIAWAN</t>
  </si>
  <si>
    <t>Dana Tali Asih Pengosongan Lahan De pan STIE Trf Ke - YUNI PRASTIAWAN</t>
  </si>
  <si>
    <t>Operasional Persiapan SPPG Kebumen Trf Ke - NUR FITRI UMIYATI</t>
  </si>
  <si>
    <t>BIFAST - TRF Ke - Bank Mandiri TRI ATIK NOFIANTI biaya pembangunan dapur SPPG KEDUNG</t>
  </si>
  <si>
    <t>BIFAST - TRF Ke - Bank Mandiri TRI ATIK NOFIANTI biaya pembangunan dapur SPPG KARANG</t>
  </si>
  <si>
    <t>Bantuan Biaya Perjalanan Dinas aca ra Muscab Trf Ke - QOMARUDDIN</t>
  </si>
  <si>
    <t>BIFAST - TRF Ke - Bank BCA ANTON BENNY SUHENDRO Pembayaran karangan bunga PC</t>
  </si>
  <si>
    <t>Dropping April 2026 unit SMA IT Trf Ke - SMA AL IRSYAD PURWOKERTO</t>
  </si>
  <si>
    <t>bon dropping SD 2 Trf Ke - SD AL IRSYAD 02 PURWOKERTO</t>
  </si>
  <si>
    <t>Akomodasi dan Konsumsi Pertemuan de ngan PP dan PW Trf Ke - QOMARUDDIN</t>
  </si>
  <si>
    <t>Dropping April 2026 unit MA Boardin g Trf Ke - MA AL IRSYAD BOARDING SCHOOL</t>
  </si>
  <si>
    <t>Dropping April 2026 SMA Boarding Trf Ke - SMA AL IRSYAD BOARDING SCHOOL PWT</t>
  </si>
  <si>
    <t>Dropping April 2026 unit SMP Boardi ng Trf Ke - SMP AL IRSYAD BOARDING SCHOOL PWT</t>
  </si>
  <si>
    <t>BIFAST - TRF Ke - Bank Mandiri TRI ATIK NOFIANTI biaya pembangunan dapur SPPG Banjar</t>
  </si>
  <si>
    <t>Pengembalian Bon Dropping Trf Dari - SMP AL IRSYAD BOARDING SCHOOL PWT</t>
  </si>
  <si>
    <t>P260429184928586913IW-Gaji</t>
  </si>
  <si>
    <t>Pengembalian Dana Trf Dari - SMA AL IRSYAD BOARDING SCHOOL PWT</t>
  </si>
  <si>
    <t>Payment Authorization Fee INV000272 904 and INV000272914</t>
  </si>
  <si>
    <t>Sisa keg rapat kaderisasi PP Trf Dari - QOMARUDDIN</t>
  </si>
  <si>
    <t>Sisa keg MUSCAB Randudongkal Trf Dari - QOMARUDDIN</t>
  </si>
  <si>
    <t>BIFAST - TRF Ke - Bank BCA LINA HERAWATI Pengembalian daftar ulang an Ahmad</t>
  </si>
  <si>
    <t>Pembayaran listrik masjid</t>
  </si>
  <si>
    <t>Pengembalian dana SPMB an Muhammad Falih Zuhdi Trf Ke - ALMIYA SAFITRI</t>
  </si>
  <si>
    <t>BIFAST - TRF Ke - BANK CIMB Niaga DWI PUDJI PRASETIO biaya pra survey Yayasan Al Irsyad</t>
  </si>
  <si>
    <t>BIFAST - TRF Ke - Bank Mandiri TRI ATIK NOFIANTI biaya pembangunan dapur SPPG Karang</t>
  </si>
  <si>
    <t>BIFAST - TRF Ke - Bank Mandiri TRI ATIK NOFIANTI biaya pembangunan dapur SPPG Kedung</t>
  </si>
  <si>
    <t>BIFAST - TRF Ke - Bank BCA ANTON BENNY SUHENDRO karangan bunga PC utk bpk Widodo Su</t>
  </si>
  <si>
    <t>Pengajian malam jumat bln mei juni juli 2026 Trf Ke - LDK AL IRSYAD AL ISLAMIYYAH</t>
  </si>
  <si>
    <t>dakwah di rutan Banyumas meijunijul i 2026 Trf Ke - LDK AL IRSYAD AL ISLAMIYYAH</t>
  </si>
  <si>
    <t>BIFAST - TRF Ke - Bank BRI Jkt LPP AL IRSYAD AL ISLAMIYYAH gaji petugas PKSS April 2026</t>
  </si>
  <si>
    <t>Makan siang SDM bulan april 2026 Trf Ke - DROPPING BIRO SDM</t>
  </si>
  <si>
    <t>Operasional SPPG Dapur Kebumen Trf Ke - SARPRAS AL IRSYAD</t>
  </si>
  <si>
    <t>dana sosial SDM bulan April 2026 Trf Ke - DROPPING BIRO SDM</t>
  </si>
  <si>
    <t>Partisipasi konferensi internatioan al Trf Ke - LPT AL IRSYAD PURWOKERTO</t>
  </si>
  <si>
    <t>BIFAST - TRF Ke - Bank Mandiri NET MATRIX TECHNOLOG cPanel Admin Cloud 5 Users Periode</t>
  </si>
  <si>
    <t>BIFAST - TRF Ke - Bank BCA INDONESIA PARTNER SOLUTI Petugas OS IPS bln April 2026</t>
  </si>
  <si>
    <t>P260511090436592220N7 Gaji guru OS bulan april 2026</t>
  </si>
  <si>
    <t>P2605110844240915723Q-Uang makan se curity bulan April 2026</t>
  </si>
  <si>
    <t>pengembalian ops dapur kebumen Trf Dari - YUNI PRASTIAWAN</t>
  </si>
  <si>
    <t>dropping Mei 2026 kantor PC Trf Ke - PC AL IRSYAD AL ISLAMIYYAH PWT</t>
  </si>
  <si>
    <t>BIFAST - TRF Ke - BPD Jateng HOME DESIGN CONSULTANT CV Pembayaran jasa konsultan perencana</t>
  </si>
  <si>
    <t>dropping Mei 2026 unit KB TK Trf Ke - KB &amp; TK  AL IRSYAD</t>
  </si>
  <si>
    <t>Dropping Mei 2026 unit SD 2 Trf Ke - SD AL IRSYAD 02 PURWOKERTO</t>
  </si>
  <si>
    <t>BIFAST - TRF Ke - Bank Mandiri ENENG IMA pembangunan dapur SPPG Klapasawit K</t>
  </si>
  <si>
    <t>BIFAST - TRF Ke - Bank Mandiri TRI ATIK NOFIANTI pembangunan dapur SPPG Kedungbenda</t>
  </si>
  <si>
    <t>BIFAST - TRF Ke - Bank Mandiri TRI ATIK NOFIANTI Pembangunan dapur SPPG Karangtalun</t>
  </si>
  <si>
    <t>Dropping Mei 2026 unit SMP Trf Ke - SMP AL IRSYAD PURWOKERTO</t>
  </si>
  <si>
    <t>Dropping Mei 2026 Kepesantrenan Trf Ke - KEPESANTRENAN ALIRSYAD BOARDING PWT</t>
  </si>
  <si>
    <t>Dropping Mei 2026 unit SD 1 Trf Ke - SD AL IRSYAD 01 PURWOKERTO</t>
  </si>
  <si>
    <t>pengembalian Bon Droping SD Al Irsy ad 02 Trf Dari - SD AL IRSYAD 02 PURWOKERTO</t>
  </si>
  <si>
    <t>Pengembalian Bon Droping TK Trf Dari - KB &amp; TK  AL IRSYAD</t>
  </si>
  <si>
    <t>Interior ruang LDK masjid Al Irsyad lantai 1 Trf Ke - SARPRAS AL IRSYAD</t>
  </si>
  <si>
    <t>Dropping Mei 2026 unit SMA IT Trf Ke - SMA AL IRSYAD PURWOKERTO</t>
  </si>
  <si>
    <t>Pekerjaan Besi Tambahan Kampus STIE Trf Ke - SARPRAS AL IRSYAD</t>
  </si>
  <si>
    <t>BIFAST - TRF Ke - Bank Mandiri TRI ATIK NOFIANTI Pembayaran termin 4 pembangunan dap</t>
  </si>
  <si>
    <t>BIFAST - TRF Ke - Bank Mandiri TRI ATIK NOFIANTI Pembangunan termin 4 dapur Kedungbe</t>
  </si>
  <si>
    <t>pembayaran DP Pembelian Tanah Jalan Bung Karno Trf Ke - SIDIQ AMIN PURWANTO</t>
  </si>
  <si>
    <t>pencairan dana pembelian 60 kursi k uliah STIE Al Irsyad Trf Ke - SARPRAS AL IRSYAD</t>
  </si>
  <si>
    <t>pencairan dana Kegiatan ToT Kaderis asi Trf Ke - SARPRAS AL IRSYAD</t>
  </si>
  <si>
    <t>Honor Relawan Dapur SPPG AABS Trf Ke - NUR FITRI UMIYATI</t>
  </si>
  <si>
    <t>P260531085937680361GK-Gaji</t>
  </si>
  <si>
    <t>Pada hari ini Minggu 31 Mei 2026 Buku Kas Umum ditutup dengan keadaan / posisi buku sebagai berikut :</t>
  </si>
  <si>
    <t>Saldo awal Mei 2026</t>
  </si>
  <si>
    <t>Pendapatan SPP Bulan Mei 2026</t>
  </si>
  <si>
    <t>Pengembalian bon dropping</t>
  </si>
  <si>
    <t>Pengembalian sisa kegiatan</t>
  </si>
  <si>
    <t>selisih dan sudah disesuaikan</t>
  </si>
  <si>
    <t>selisih tidak bisa disesuaikan</t>
  </si>
  <si>
    <t>sesuai</t>
  </si>
  <si>
    <t>Juli 2025</t>
  </si>
  <si>
    <t>Agustus 2025</t>
  </si>
  <si>
    <t>Okt 2025</t>
  </si>
  <si>
    <t>Nop 2025</t>
  </si>
  <si>
    <t>Des 2025</t>
  </si>
  <si>
    <t>Maret 2026</t>
  </si>
  <si>
    <t>Mei 2026</t>
  </si>
  <si>
    <t>Juni 2026</t>
  </si>
  <si>
    <t>Bunga Bank</t>
  </si>
  <si>
    <t>Pajak Bunga</t>
  </si>
  <si>
    <t>Bunga - pajak bunga     =</t>
  </si>
  <si>
    <t>`</t>
  </si>
  <si>
    <t>Pengembalian bon kegiatan</t>
  </si>
  <si>
    <t>Pendapatan hibah dari lajnah ekonomi</t>
  </si>
  <si>
    <t>BULAN JUNI 2026</t>
  </si>
  <si>
    <t>Purwokerto, 30 Juni 2026</t>
  </si>
  <si>
    <t>pindah buku Trf Ke - PC AL IRSYAD AL ISLAMIYYAH PWT</t>
  </si>
  <si>
    <t>Saldo Pengeluaran PPDB 2025 2026</t>
  </si>
  <si>
    <t>Pelatihan SDM TK dan SD Trf Ke - LPD AL IRSYAD PURWOKERTO</t>
  </si>
  <si>
    <t>Pelunasan Pembelian Paket Pera latan Dapur SPPG Banjaranyar</t>
  </si>
  <si>
    <t>Pelunasan Pembelian Paket Pera latan Dapur SPPG  Kaliori</t>
  </si>
  <si>
    <t>reward program rejeki berkah BSI Trf Dari - YUNI PRASTIAWAN</t>
  </si>
  <si>
    <t>BIFAST - TRF Ke - Bank Mandiri ENENG IMA 50 persen termin 5 Pembangunan SPPG</t>
  </si>
  <si>
    <t>BIFAST - TRF Ke - Bank Mandiri TRI ATIK NOFIANTI 50 persen termin 5 Pembangunan SPPG</t>
  </si>
  <si>
    <t>pembayaran DP 50 persen Pembelian T anah Jalan Bung Karno Trf Ke - WULAN DWI JANUARITA</t>
  </si>
  <si>
    <t>Visitasi Alih Kelola STIE Trf Ke - LPT AL IRSYAD PURWOKERTO</t>
  </si>
  <si>
    <t>dropping Juni 2026 unit TK Trf Ke - KB &amp; TK  AL IRSYAD</t>
  </si>
  <si>
    <t>242120085821688 Trf Ke - REKENING PENERIMAAN NEGARA TERPUSAT</t>
  </si>
  <si>
    <t>242187482369231 Trf Ke - REKENING PENERIMAAN NEGARA TERPUSAT</t>
  </si>
  <si>
    <t>Pembayaran DP 50 persen MAXHUB sejumlah 23 unit</t>
  </si>
  <si>
    <t>Pembayaran Pajak BPHTB dan PPh</t>
  </si>
  <si>
    <t>biaya PNPB Pertek dll Trf Ke - YUNI PRASTIAWAN</t>
  </si>
  <si>
    <t>pembayaran Tahap 2 Pembelian T anah STIE</t>
  </si>
  <si>
    <t>pembayaran Kegiatan LPM Trf Ke - LPP AL IRSYAD PURWOKERTO</t>
  </si>
  <si>
    <t>Dropping Juni 2026 unit SD 2 Trf Ke - SD AL IRSYAD 02 PURWOKERTO</t>
  </si>
  <si>
    <t>pembayaran Biaya Akta dan Balik Nam a Tanah STIE Trf Ke - NUNING INDRAENI, SH</t>
  </si>
  <si>
    <t>Dropping bulan Juni 2026 unit SD 1 Trf Ke - SD AL IRSYAD 01 PURWOKERTO</t>
  </si>
  <si>
    <t>dropping kantor PC bulan Juni 2026 Trf Ke - PC AL IRSYAD AL ISLAMIYYAH PWT</t>
  </si>
  <si>
    <t>Pengembalian Bon Droping SD Al Irsy ad 02 PWT bulan Mei 2026 Trf Dari - SD AL IRSYAD 02 PURWOKERTO</t>
  </si>
  <si>
    <t>Makan siang SDM bulan Mei 2026 Trf Ke - DROPPING BIRO SDM</t>
  </si>
  <si>
    <t>dana sosial SDM Bulan Mei 2026 Trf Ke - DROPPING BIRO SDM</t>
  </si>
  <si>
    <t>042188282770877 Trf Ke - REKENING PENERIMAAN NEGARA TERPUSAT</t>
  </si>
  <si>
    <t>BIFAST - TRF Ke - Bank BCA INDONESIA PARTNER SOLUTI Gaji OS IPS Mei 2026</t>
  </si>
  <si>
    <t>Dropping Juni 2024 unit Kepesantren an Trf Ke - KEPESANTRENAN ALIRSYAD BOARDING PWT</t>
  </si>
  <si>
    <t>Dropping Juni 2026 unit SMA IT Trf Ke - SMA AL IRSYAD PURWOKERTO</t>
  </si>
  <si>
    <t>Dropping Juni 2026 unit MA Boarding Trf Ke - MA AL IRSYAD BOARDING SCHOOL</t>
  </si>
  <si>
    <t>Dropping Juni 2026 unit SMP Trf Ke - SMP AL IRSYAD PURWOKERTO</t>
  </si>
  <si>
    <t>Fee Audit Tahap 1 atas Laporan Keua ngan tahun buku 2025 Trf Ke - EKO HARIYANTO</t>
  </si>
  <si>
    <t>BIFAST - TRF Ke - Bank BRI Jkt LPP AL IRSYAD AL ISLAMIYYAH Gaji OS PKSS Mei 2026</t>
  </si>
  <si>
    <t>P260615092729251105YG gaji guru OS Mei 2026 non BSI</t>
  </si>
  <si>
    <t>P260615092729251105YG Charges Fee</t>
  </si>
  <si>
    <t>P260615091419487802UK-Gaji guru OS Mei 2026 BSI</t>
  </si>
  <si>
    <t>P260615165924280812CZ-Uang makan se curity bulan Mei 2026</t>
  </si>
  <si>
    <t>BIFAST - TRF Ke - Bank Mandiri ALEX LUKMANTO SUHERM Biaya Konsultan Dapur MBG AABS dan</t>
  </si>
  <si>
    <t>Biaya Operasional Kunjungan Studi B anding ke UII Yogyakarta Trf Ke - QOMARUDDIN</t>
  </si>
  <si>
    <t>BIFAST - TRF Ke - Bank Mandiri TRI ATIK NOFIANTI pencairan 50 persen dari termin 5 d</t>
  </si>
  <si>
    <t>Pekerjaan Tambahan Dapur SPPG AABS dan Mafaza Trf Ke - SARPRAS AL IRSYAD</t>
  </si>
  <si>
    <t>BIFAST - TRF Ke - Bank Mandiri ENENG IMA pencairan 50 persen pembayaran term</t>
  </si>
  <si>
    <t>Pengembalian Study Banding UII Trf Dari - QOMARUDDIN</t>
  </si>
  <si>
    <t>Pencairan dropping SMA Boarding bul an Juni 2026 Trf Ke - SMA AL IRSYAD BOARDING SCHOOL PWT</t>
  </si>
  <si>
    <t>perjalanan dinas pembicara PW Wanit a Jawa Timur Trf Ke - AGUS TARDIAN</t>
  </si>
  <si>
    <t>BIFAST - TRF Ke - BPD Jateng HOME DESIGN CONSULTANT CV Tahap V Jasa Kons Perencanaan dn Pn</t>
  </si>
  <si>
    <t>BIFAST - TRF Ke - Bank UOB Buana FITRIANI AROFAH kemeja PC ust Sodikun dan ust Totok</t>
  </si>
  <si>
    <t>BIFAST - TRF Ke - Bank BCA NUSANTARA SAKTI PT Motor Beat CBS BK an Yayasan Al Irs</t>
  </si>
  <si>
    <t>BIFAST - TRF Ke - Bank BRI Jkt FATIKUL IKSAN Jasa Perantara Pembelian Tanah Jala</t>
  </si>
  <si>
    <t>P260626131029833233GL-Gaji Juni 202 6</t>
  </si>
  <si>
    <t>Training kaderisasi Al Irsyad Trf Ke - MARYANI</t>
  </si>
  <si>
    <t>Bon dropping SD 1 Juli 2026 rehab p intu kelas Trf Ke - SD AL IRSYAD 01 PURWOKERTO</t>
  </si>
  <si>
    <t>Saldo awal Juni 2026</t>
  </si>
  <si>
    <t>10.</t>
  </si>
  <si>
    <t>Pindah buku untuk program rejeki berkah</t>
  </si>
  <si>
    <t>Pada hari ini Selasa 30 Juni 2026 Buku Kas Umum ditutup dengan keadaan / posisi buku sebagai berikut :</t>
  </si>
  <si>
    <t>Saldo rekening 7362687157 - PC AL IRSYAD AL ISLAMIYYAH PURWOKERTO</t>
  </si>
  <si>
    <t>BULAN JULI 2026</t>
  </si>
  <si>
    <t>BULAN AGUSTUS 2026</t>
  </si>
  <si>
    <t>Pengembalian gaji usth Annisa</t>
  </si>
  <si>
    <t>Pelatihan guru al quran PAI Bhs Ara b LPM Trf Ke - LPP AL IRSYAD PURWOKERTO</t>
  </si>
  <si>
    <t>Dropping MPP bulan MeiJuni 2026 Trf Ke - MPP AL IRSYAD AL ISLAMIYYAH</t>
  </si>
  <si>
    <t>atribut SDM berupa lanyard dan id c ard holder Trf Ke - DROPPING BIRO SDM</t>
  </si>
  <si>
    <t>reward pegawai purna tugas Trf Ke - DROPPING BIRO SDM</t>
  </si>
  <si>
    <t>stadium general Trf Ke - DROPPING BIRO SDM</t>
  </si>
  <si>
    <t>Seragam SDM 462 pcs Trf Ke - OPS1 KOPERASI AL IRSYAD PURWOKERTO</t>
  </si>
  <si>
    <t>Seragam SDM hari Rabu Trf Ke - DROPPING BIRO SDM</t>
  </si>
  <si>
    <t>operasional job fair Purbalingga Trf Ke - DROPPING BIRO SDM</t>
  </si>
  <si>
    <t>school meeting Trf Ke - DROPPING BIRO SDM</t>
  </si>
  <si>
    <t>BIFAST - TRF Ke - BANK BNI MARDI KARYA SEJAHTERA YAYASAN Uang Muka Dana Operasional SPPG Dap</t>
  </si>
  <si>
    <t>Pengadaan Sarpras SMP AABS Trf Ke - SARPRAS AL IRSYAD</t>
  </si>
  <si>
    <t>Pengadaan meja kursi SMP reguler Trf Ke - SARPRAS AL IRSYAD</t>
  </si>
  <si>
    <t>042212412737752 Trf Ke - REKENING PENERIMAAN NEGARA TERPUSAT</t>
  </si>
  <si>
    <t>SPMB Tahun Pelajaran 2026 2027 Trf Ke - HUMAS LPP AL IRSYAD PURWOKERTO</t>
  </si>
  <si>
    <t>BIFAST - TRF Ke - Bank BCA INDONESIA PARTNER SOLUTI gaji petugas OS IPS Juni 2026</t>
  </si>
  <si>
    <t>BIFAST - TRF Ke - Bank BRI Jkt SRI WAHYU JANURIYANT Pengembalian daftar ulang SMAIT an</t>
  </si>
  <si>
    <t>BIFAST - TRF Ke - Bank BRI Jkt NISPAN HADI MARTONO Pembayaran 10 plakat an Al Irsyad P</t>
  </si>
  <si>
    <t>gaji guru OS bln Juni 2026 an Aufa Khalil Trf Ke - AUFA KHALIL</t>
  </si>
  <si>
    <t>gaji guru OS bln Juni 2026 an Sugen g Wahono Trf Ke - SUGENG WAHONO</t>
  </si>
  <si>
    <t>BIFAST - TRF Ke - Bank BRI Jkt LPP AL IRSYAD AL ISLAMIYYAH gaji petugas PKSS bulan Juni 2026</t>
  </si>
  <si>
    <t>gaji guru outsourcing Juni 2026 Trf Ke - CHOLID UMAR NABHAN</t>
  </si>
  <si>
    <t>BIFAST - TRF Ke - Bank BCA TOFIK HIDAYAT Pengembalian daftar ulang SMAIT an</t>
  </si>
  <si>
    <t>BIFAST - TRF Ke - Bank BCA M ABDUL NURROHMAN gaji guru OS bulan Juni 2026 an M A</t>
  </si>
  <si>
    <t>pindah buku Trf Dari - PC AL IRSYAD AL ISLAMIYYAH PWT</t>
  </si>
  <si>
    <t>Kekurangan biaya operasional dapur SPPG Grendeng Trf Ke - FEBRIYANTI</t>
  </si>
  <si>
    <t>Payment Authorization Fee 4 school (S064269, S064317, S064272, S064268 )</t>
  </si>
  <si>
    <t>BSI</t>
  </si>
  <si>
    <t>Pengadaan Mobile Stand MAXHUB untuk STIE Trf Ke - SARPRAS AL IRSYAD</t>
  </si>
  <si>
    <t>Pengadaan sarpras kantor LDK Trf Ke - SARPRAS AL IRSYAD</t>
  </si>
  <si>
    <t>BIFAST - TRF Ke - Bank Mandiri TRI ATIK NOFIANTI Pelunasan Pembangunan SPPG Dapur Ba</t>
  </si>
  <si>
    <t>BIFAST - TRF Ke - BANK BNI NUNING INDRAENI biaya akta adendum STIE</t>
  </si>
  <si>
    <t>BIFAST - TRF Ke - Bank Mandiri ENENG IMA 20260713WY3RW0YZC</t>
  </si>
  <si>
    <t>BIFAST - TRF Ke - Bank Mandiri TRI ATIK NOFIANTI Pelunasan Pembangunan SPPG Dapur Ke</t>
  </si>
  <si>
    <t>BIFAST - TRF Ke - Bank Mandiri TRI ATIK NOFIANTI Pelunasan Pembangunan SPPG Dapur Ka</t>
  </si>
  <si>
    <t>BIFAST - TRF Ke - Bank Mandiri ENENG IMA Pelunasan Pembangunan SPPG Dapur Ka</t>
  </si>
  <si>
    <t>Dana sosial SDM bulan Juni 2026 Trf Ke - DROPPING BIRO SDM</t>
  </si>
  <si>
    <t>Honor Keamanan SPPG Dapur MBG Trf Ke - FAHMI YUSUF</t>
  </si>
  <si>
    <t>Dropping Operasional Menuju Running SPPG Dapur Grendeng Trf Ke - FEBRIYANTI</t>
  </si>
  <si>
    <t>P260717080242211213Q1-Uang makan se curity Juni 2026</t>
  </si>
  <si>
    <t>pengembalian keg pelatihan LPM Trf Dari - MUHAMMAD ELAN HABIBY</t>
  </si>
  <si>
    <t>Makan siang SDM piket liburan Trf Ke - DROPPING BIRO SDM</t>
  </si>
  <si>
    <t>Makan siang SDM bulan Juni 2026 Trf Ke - DROPPING BIRO SDM</t>
  </si>
  <si>
    <t>Bon dropping TK bulan Juli 2026 Trf Ke - KB &amp; TK  AL IRSYAD</t>
  </si>
  <si>
    <t>Bon Dropping SD 2 Juli 2026 Trf Ke - SD AL IRSYAD 02 PURWOKERTO</t>
  </si>
  <si>
    <t>BIFAST - TRF Ke - Bank BRI Jkt SURYAWAN YON SAPUTRA Pengembalian daftar ulang an Firas</t>
  </si>
  <si>
    <t>Dropping bulan Juli 2026 kantor PC Trf Ke - PC AL IRSYAD AL ISLAMIYYAH PWT</t>
  </si>
  <si>
    <t>Pengembalian deposit makan siang SD M th. 2025/2026 Trf Dari - DROPPING BIRO SDM</t>
  </si>
  <si>
    <t>pengembalian sisa perjln dinas Trf Dari - AGUS TARDIAN</t>
  </si>
  <si>
    <t>Pengadaan meja kursi STIE Trf Ke - SARPRAS AL IRSYAD</t>
  </si>
  <si>
    <t>pengembalian sisa pelatihan LPD Trf Dari - DYAH RETNO KUSUMAWARDANI</t>
  </si>
  <si>
    <t>Dropping bulan Juli 2026 unit SMP B oarding Trf Ke - SMP AL IRSYAD BOARDING SCHOOL PWT</t>
  </si>
  <si>
    <t>Dropping bulan Juli 2026 unit SMP Trf Ke - SMP AL IRSYAD PURWOKERTO</t>
  </si>
  <si>
    <t>Kunjungan Prof. Dr. Nahla Shabry Al Saidi Trf Ke - LPM AL IRSYAD PURWOKERTO</t>
  </si>
  <si>
    <t>Dropping bulan Juli 2026 MA Boardin g Trf Ke - MA AL IRSYAD BOARDING SCHOOL</t>
  </si>
  <si>
    <t>Deposit Uang Belanja Makan Siswa AA BS dan Makan Siang SDM Trf Ke - DAPUR AL IRSYAD BOARDING SCHOOL</t>
  </si>
  <si>
    <t>Bantuan Partisipasi HUT RI ke 81 Trf Ke - PC AL IRSYAD AL ISLAMIYYAH PWT</t>
  </si>
  <si>
    <t>Perjalanan Dinas Pelatihan Ilmu Fal ak Trf Ke - LDK AL IRSYAD AL ISLAMIYYAH</t>
  </si>
  <si>
    <t>Pengadaan Buku Bahasa Inggris</t>
  </si>
  <si>
    <t>Dropping bulan Juli 2026 SD 02 Trf Ke - SD AL IRSYAD 02 PURWOKERTO</t>
  </si>
  <si>
    <t>Dropping bulan Juli 2026 unit Kepes antrenan Trf Ke - KEPESANTRENAN ALIRSYAD BOARDING PWT</t>
  </si>
  <si>
    <t>Pembelian Belanja Modal SD 02 Trf Ke - SARPRAS AL IRSYAD</t>
  </si>
  <si>
    <t>BIFAST - TRF Ke - Bank BRI Jkt ABDULLAH MUBAROK Pengembalian biaya daftar Nayla Ina</t>
  </si>
  <si>
    <t>BIFAST - TRF Ke - Bank Mandiri MOH ALI NURSIDI Pengadaan Buku Bahasa Arab</t>
  </si>
  <si>
    <t>Pengembalian Bon Droping SD Al Irsy ad 02 bulan Juli 2026 Trf Dari - SD AL IRSYAD 02 PURWOKERTO</t>
  </si>
  <si>
    <t>Dropping bulan Juli 2026 unit SD 1 Trf Ke - SD AL IRSYAD 01 PURWOKERTO</t>
  </si>
  <si>
    <t>P260731150358635076SU-Gaji</t>
  </si>
  <si>
    <t>By. Adm. BSINet JUL 26</t>
  </si>
  <si>
    <t>Pemindahbukuan Trf Dari - DHIYA AFSHA SALSABILA</t>
  </si>
  <si>
    <t>Pemindahbukuan Trf Dari - SHAFIRA WIDYA UTAMI</t>
  </si>
  <si>
    <t>Saldo awal Agustus 2026</t>
  </si>
  <si>
    <t>Pendapatan SPP Bulan Agustus 2026</t>
  </si>
  <si>
    <t>Saldo awal Juli 2026</t>
  </si>
  <si>
    <t>Pendapatan SPP Bulan Juli 2026</t>
  </si>
  <si>
    <t>Perjalanan dinas Saudi  Education Expo  2026 Trf Ke - LPM AL IRSYAD PURWOKERTO</t>
  </si>
  <si>
    <t>sisa pengajian malam jumat Trf Dari - YUNI PRASTIAWAN</t>
  </si>
  <si>
    <t>pencairan dropping bulan Juli 2026 SMA Boarding Trf Ke - SMA AL IRSYAD BOARDING SCHOOL PWT</t>
  </si>
  <si>
    <t>Pelunasan 23 MAXHUB an Yayasan Al Irsyad Al Islamiyyah Purwo kerto</t>
  </si>
  <si>
    <t>Program Pembiasaan Bahasa Inggris T K SD Trf Ke - LPD AL IRSYAD PURWOKERTO</t>
  </si>
  <si>
    <t>Promosi STIE Tahap 2 Trf Ke - LPT AL IRSYAD PURWOKERTO</t>
  </si>
  <si>
    <t>Beasiswa Studi lanjut S1 SDM an Ada m Rizkala SD2 dan Muhammad Elan Hab iby PC Trf Ke - DROPPING BIRO SDM</t>
  </si>
  <si>
    <t>042320321006084 Trf Ke - REKENING PENERIMAAN NEGARA TERPUSAT</t>
  </si>
  <si>
    <t>Payment online workshop August 9 Pa rticipants (group of school: N06405 4)</t>
  </si>
  <si>
    <t>P260806052551615434PC-uang makan se curity</t>
  </si>
  <si>
    <t>BIFAST - TRF Ke - Bank BRI Jkt FINOLIA NUR AZIZAH Gaji guru OS English SMP Juli 2026</t>
  </si>
  <si>
    <t>BIFAST - TRF Ke - Bank BTN HAPPY ANNISA FATMAH Gaji guru OS PJOK SMP bln Juli 2026</t>
  </si>
  <si>
    <t>BIFAST - TRF Ke - Bank BRI Jkt ALIMIN Gaji guru Al Quran OS SD 1 Juli 202</t>
  </si>
  <si>
    <t>BIFAST - TRF Ke - Bank BCA M ABDUL NURROHMAN Gaji guru OS PJOK SMP Juli 2026</t>
  </si>
  <si>
    <t>BIFAST - TRF Ke - Bank BRI Jkt LPP AL IRSYAD AL ISLAMIYYAH Petugas keamanan PKSS Juli 2026</t>
  </si>
  <si>
    <t>BIFAST - TRF Ke - Bank BCA INDONESIA PARTNER SOLUTI General cleaning STIE periode Juni</t>
  </si>
  <si>
    <t>Dana sosial SDM bulan Juli 2026 Trf Ke - DROPPING BIRO SDM</t>
  </si>
  <si>
    <t>Lembur SDM bulan Juli 2026 Trf Ke - DROPPING BIRO SDM</t>
  </si>
  <si>
    <t>Pembelian Barang Inventaris 5 unit iPad 11 Trf Ke - SARPRAS AL IRSYAD</t>
  </si>
  <si>
    <t>Operasional MPP bulan Agustus 2026 Trf Ke - MPP AL IRSYAD AL ISLAMIYYAH</t>
  </si>
  <si>
    <t>Makan siang SDM bulan Juli 2026 Trf Ke - DAPUR AL IRSYAD BOARDING SCHOOL</t>
  </si>
  <si>
    <t>Susulan dana kunjungan prof dr Nahl a Shabry Al Saidi Trf Ke - LPM AL IRSYAD PURWOKERTO</t>
  </si>
  <si>
    <t>P260806072736884904KZ-gaji guru OS rekening BSI</t>
  </si>
  <si>
    <t>Dropping Agustus 2026 unit SMAIT Trf Ke - SMA AL IRSYAD PURWOKERTO</t>
  </si>
  <si>
    <t>Kegiatan Sosialisasi Program LPD da n LAZ Trf Ke - LPD AL IRSYAD PURWOKERTO</t>
  </si>
  <si>
    <t>Pengajian malam jumat periode agust us sd okt 2026 Trf Ke - LDK AL IRSYAD AL ISLAMIYYAH</t>
  </si>
  <si>
    <t>Program Pembiasaan Bahasa Inggris S MPSMA Trf Ke - LPM AL IRSYAD PURWOKERTO</t>
  </si>
  <si>
    <t>Pengadaan Sarpras LMH Trf Ke - SARPRAS AL IRSYAD</t>
  </si>
  <si>
    <t>sisa transport pelatihan falak Trf Dari - SUFYAN</t>
  </si>
  <si>
    <t>Renovasi Kamar Mandi SD 01 Trf Ke - SARPRAS AL IRSYAD</t>
  </si>
  <si>
    <t>Dropping bulan Agustus 2026 unit SM P Boarding Trf Ke - SMP AL IRSYAD BOARDING SCHOOL PWT</t>
  </si>
  <si>
    <t>Dropping bulan Agustus 2026 unit MA Boarding Trf Ke - MA AL IRSYAD BOARDING SCHOOL</t>
  </si>
  <si>
    <t>Pengadaan AC MA AABS Trf Ke - SARPRAS AL IRSYAD</t>
  </si>
  <si>
    <t>Dropping bulan Agustus 2026 unit KB TK Trf Ke - KB &amp; TK  AL IRSYAD</t>
  </si>
  <si>
    <t>Pengembalian Bon Dropping TK bulan Juli 2026 Trf Dari - KB &amp; TK  AL IRSYAD</t>
  </si>
  <si>
    <t>Dropping bulan Agustus 2026 unit SD 2 Trf Ke - SD AL IRSYAD 02 PURWOKERTO</t>
  </si>
  <si>
    <t>Operasional SPMB 2027 2028 Trf Ke - LMH AL IRSYAD PURWOKERTO</t>
  </si>
  <si>
    <t>Dropping Operasional LMH bulan Agus tus 2026 Trf Ke - LMH AL IRSYAD PURWOKERTO</t>
  </si>
  <si>
    <t>Dropping bulan Agustus 2026 unit SD 1 Trf Ke - SD AL IRSYAD 01 PURWOKERTO</t>
  </si>
  <si>
    <t>operasional LDK bulan agustus 2026 Trf Ke - LDK AL IRSYAD AL ISLAMIYYAH</t>
  </si>
  <si>
    <t>Training Kaderisasi Banom Trf Ke - LDK AL IRSYAD AL ISLAMIYYAH</t>
  </si>
  <si>
    <t>BIFAST - TRF Dari - Bank Permata DOMPET ANAK BANGSA</t>
  </si>
  <si>
    <t>Pembayaran Tagihan PLN dan PDAM SPP G bulan Agustus 2026 Trf Ke - FAHMI YUSUF</t>
  </si>
  <si>
    <t>Belanja sarpras SMP Boarding Trf Ke - SARPRAS AL IRSYAD</t>
  </si>
  <si>
    <t>Pembelian sarpras TK Trf Ke - SARPRAS AL IRSYAD</t>
  </si>
  <si>
    <t>pembelian sarpras MA Boarding Trf Ke - SARPRAS AL IRSYAD</t>
  </si>
  <si>
    <t>Belanja sarpras SD 02 Trf Ke - SARPRAS AL IRSYAD</t>
  </si>
  <si>
    <t>SPMB 2027 2028 SD Al Irsyad 02 Trf Ke - SD AL IRSYAD 02 PURWOKERTO</t>
  </si>
  <si>
    <t>SPMB 2027 2028 SD Al Irsyad 01 Trf Ke - SD AL IRSYAD 01 PURWOKERTO</t>
  </si>
  <si>
    <t>SPMB 2027 2028 KB TK Al Irsyad Trf Ke - KB &amp; TK  AL IRSYAD</t>
  </si>
  <si>
    <t>BIFAST - TRF Ke - Bank BCA FAJAR ULUNG INDONESIA PT Pembayaran Buku Bahasa Arab SMP dan</t>
  </si>
  <si>
    <t>Dropping bulan Agustus 2026 unit SM A Boarding Trf Ke - SMA AL IRSYAD BOARDING SCHOOL PWT</t>
  </si>
  <si>
    <t>Pengadaan sarpras unit SMP Al Irsya d Trf Ke - SARPRAS AL IRSYAD</t>
  </si>
  <si>
    <t>Dropping bulan Agustus 2026 unit Ke pesantrenan Trf Ke - KEPESANTRENAN ALIRSYAD BOARDING PWT</t>
  </si>
  <si>
    <t>Pembangunan Lapangan Panahan AABS Trf Ke - SARPRAS AL IRSYAD</t>
  </si>
  <si>
    <t>Pengadaan Graphing Display Calculat or SMA Boarding Trf Ke - SARPRAS AL IRSYAD</t>
  </si>
  <si>
    <t>Pengajuan kekurangan biaya operasio nal dapur MBG Kebumen Trf Ke - NUR FITRI UMIYATI</t>
  </si>
  <si>
    <t>Dropping kantor PC bulan Agustus 20 26 Trf Ke - PC AL IRSYAD AL ISLAMIYYAH PWT</t>
  </si>
  <si>
    <t>Dana Kegiatan dan Sarana Penunjang STIE Trf Ke - LPT AL IRSYAD PURWOKERTO</t>
  </si>
  <si>
    <t>Dropping bulan Agustus 2026 unit SM P Trf Ke - SMP AL IRSYAD PURWOKERTO</t>
  </si>
  <si>
    <t>Bunga bank rek kepesantrenan Trf Dari - KEPESANTRENAN ALIRSYAD BOARDING PWT</t>
  </si>
  <si>
    <t>Pengadaan sarpras SD 1 - TRF Ke - SARPRAS AL IRSYAD</t>
  </si>
  <si>
    <t>P260830204658915300HM-Gaji</t>
  </si>
  <si>
    <t>361,550,083.28</t>
  </si>
  <si>
    <t>BULAN SEPTEMBER 2026</t>
  </si>
  <si>
    <t>BULAN OKTOBER 2026</t>
  </si>
  <si>
    <t>IDR 791,024,466.75</t>
  </si>
  <si>
    <t>IDR 284,476,714.87</t>
  </si>
  <si>
    <t>By. Adm. BSINet AUG 26</t>
  </si>
  <si>
    <t>IDR 5,251,744,466.71</t>
  </si>
  <si>
    <t>IDR 802,974,005.15</t>
  </si>
  <si>
    <t>IDR 54,354,495.28</t>
  </si>
  <si>
    <t>Rumah prestasi dan bimbel malam SD 2 Trf Ke - SD AL IRSYAD 02 PURWOKERTO</t>
  </si>
  <si>
    <t>Milad ke 112 Al Irsyad Al Islamiyya h Purwokerto Trf Ke - LMH AL IRSYAD PURWOKERTO</t>
  </si>
  <si>
    <t>Rumah prestasi dan bimbel malam SD 1 Trf Ke - SD AL IRSYAD 01 PURWOKERTO</t>
  </si>
  <si>
    <t>BIFAST - TRF Ke - Bank BCA LIA YULIANINGSIH Pengembalian biaya pendidikan an Kh</t>
  </si>
  <si>
    <t>BIFAST - TRF Dari - Bank Jago UUS Fahmi Yusuf</t>
  </si>
  <si>
    <t>operasional menuju running dapur SP PG Grendeng Trf Ke - FEBRIYANTI</t>
  </si>
  <si>
    <t>Saldo Pelatihan Kaderisasi SDM Trf Dari - MARYANI</t>
  </si>
  <si>
    <t>Reward prestasi TP 2025 2026 Trf Ke - LPM AL IRSYAD PURWOKERTO</t>
  </si>
  <si>
    <t>BIFAST - TRF Ke - Bank BCA PT ARMADA INT MOTOR DP Pembelian mobil an Yayasan Al Ir</t>
  </si>
  <si>
    <t>Reward prestasi TP 2025 2026 Trf Ke - LPD AL IRSYAD PURWOKERTO</t>
  </si>
  <si>
    <t>Perlengkapan Verifikasi Dapur MBG AABS dan Mafaza</t>
  </si>
  <si>
    <t>Pengembalian Dana Trf Dari - LMH AL IRSYAD PURWOKERTO</t>
  </si>
  <si>
    <t>Study  Banding  ke  Tursina  Intern ational  Islamic Boarding School Tu rsina IIBS Malang Trf Ke - LPM AL IRSYAD PURWOKERTO</t>
  </si>
  <si>
    <t>Perkap asrama STIE Trf Ke - SARPRAS AL IRSYAD</t>
  </si>
  <si>
    <t>Dropping LMH September 2026 Trf Ke - LMH AL IRSYAD PURWOKERTO</t>
  </si>
  <si>
    <t>PKKBM 2026 kampus STIE Trf Ke - LPT AL IRSYAD PURWOKERTO</t>
  </si>
  <si>
    <t>Pemenuhan Sarpras Persiapan Dapur S PPG Prioritas Trf Ke - SARPRAS AL IRSYAD</t>
  </si>
  <si>
    <t>Hadiah Umroh SDM Tahun 2026 Trf Ke - PT ALIRSYAD ALISLAMIYYAH PURWOKERTO</t>
  </si>
  <si>
    <t>Kelengkapan sarpras dapur SPPG Prio ritas Trf Ke - SARPRAS AL IRSYAD</t>
  </si>
  <si>
    <t>Persiapan Uang Transport dari Tim B BWSO Kementerian PU Trf Ke - YUNI PRASTIAWAN</t>
  </si>
  <si>
    <t>sisa uang transport tim bbwso Trf Dari - YUNI PRASTIAWAN</t>
  </si>
  <si>
    <t>P260910172809627342FQ Charges Fee</t>
  </si>
  <si>
    <t>P260910172809627342FQ Gaji guru OS non BSI Agustus 2026</t>
  </si>
  <si>
    <t>P260910150709505021HF-Uang makan se curity Agustus 2026</t>
  </si>
  <si>
    <t>P260910172003749657FO-gaji guru OS sesama BSI Agustus 2026</t>
  </si>
  <si>
    <t>P26091015582450597454-Lembur SDM</t>
  </si>
  <si>
    <t>tagihan PLN dan PDAM bulan Septembe r 2026  5 SPPG Trf Ke - FAHMI YUSUF</t>
  </si>
  <si>
    <t>Booth SPMB unit TK Trf Ke - SARPRAS AL IRSYAD</t>
  </si>
  <si>
    <t>papan nama sekolah utk 2 gedung uni t SD 1 Trf Ke - SARPRAS AL IRSYAD</t>
  </si>
  <si>
    <t>Gaji Keamanan SPPG Al Irsyad Bulan September 2026 Trf Ke - FAHMI YUSUF</t>
  </si>
  <si>
    <t>makan dan snack peserta job trainin g Agustus 2026 Trf Ke - DAPUR AL IRSYAD BOARDING SCHOOL</t>
  </si>
  <si>
    <t>Makan siang SDM bulan Agustus 2026 Trf Ke - DAPUR AL IRSYAD BOARDING SCHOOL</t>
  </si>
  <si>
    <t>042404722153875 Trf Ke - REKENING PENERIMAAN NEGARA TERPUSAT</t>
  </si>
  <si>
    <t>Dana sosial SDM bulan Agustus 2026 Trf Ke - DROPPING BIRO SDM</t>
  </si>
  <si>
    <t>BIFAST - TRF Ke - Bank BRI Jkt LPP AL IRSYAD AL ISLAMIYYAH Gaji petugas OS PKSS Agustus 2026</t>
  </si>
  <si>
    <t>BIFAST - TRF Ke - Bank BCA INDONESIA PARTNER SOLUTI gaji petugas OS IPS Agustus 2026</t>
  </si>
  <si>
    <t>sisa kegiatan sosialisasi LPD Trf Dari - DYAH RETNO KUSUMAWARDANI</t>
  </si>
  <si>
    <t>Pelatihan Guru Al Quran dan Wali Ke las unit KBTK dan SD Trf Ke - LDK AL IRSYAD AL ISLAMIYYAH</t>
  </si>
  <si>
    <t>BIFAST - TRF Ke - Bank UOB Buana TEUKU FEBRIAN ADE PUTRA Biaya Sewa Media Baliho Perempatan</t>
  </si>
  <si>
    <t>Pengajian Akbar Milad ke112 Trf Ke - PC WANITA AL IRSYAD PURWOKERTO</t>
  </si>
  <si>
    <t>Pengadaan laptop, komputer dan tabl et unit SD 2 Trf Ke - SARPRAS AL IRSYAD</t>
  </si>
  <si>
    <t>BIFAST - TRF Ke - Bank BCA PT ARMADA INT MOTOR DP mobil Daihatsu Grandmax no SPK 0</t>
  </si>
  <si>
    <t>BIFAST - TRF Ke - Bank BCA PT ARMADA INT MOTOR DP mobil Grandmax No SPK 0970214285</t>
  </si>
  <si>
    <t>20260916BSMDIDJA010O9993508681 Bank BCA PT ARMADA INT MOTOR DP mobil Grandmax No SPK 0970214285 Trf Dari - AL IRSYAD AL ISLAMIYYAH PURWOKERTO</t>
  </si>
  <si>
    <t>20260916BSMDIDJA010O9993508673 Bank BCA PT ARMADA INT MOTOR DP mobil Daihatsu Grandmax no SPK 0 Trf Dari - AL IRSYAD AL ISLAMIYYAH PURWOKERTO</t>
  </si>
  <si>
    <t>Seminar Nasional Trf Ke - LPT AL IRSYAD PURWOKERTO</t>
  </si>
  <si>
    <t>Dropping bulan September 2026 Trf Ke - SMP AL IRSYAD PURWOKERTO</t>
  </si>
  <si>
    <t>Dropping bulan Sept 2026 unit SMAIT Trf Ke - SMA AL IRSYAD PURWOKERTO</t>
  </si>
  <si>
    <t>Dropping bulan Sept 2026 unit SMP B oarding Trf Ke - SMP AL IRSYAD BOARDING SCHOOL PWT</t>
  </si>
  <si>
    <t>Pembelian meja kursi lemari dan fil ing kabinet kantor PC Trf Ke - SARPRAS AL IRSYAD</t>
  </si>
  <si>
    <t>Dropping bulan Sept 2026 uit Kepesa ntrenan Trf Ke - KEPESANTRENAN ALIRSYAD BOARDING PWT</t>
  </si>
  <si>
    <t>Renovasi Kamar Mandi SD Al Irsyad 0 2  gd 1 dan3 Trf Ke - SARPRAS AL IRSYAD</t>
  </si>
  <si>
    <t>Saldo Studi Banding Turshina Trf Dari - SHOLEH SETIAJI</t>
  </si>
  <si>
    <t>saldo Dropping Dapur Grendeng 2 Trf Dari - FEBRIYANTI</t>
  </si>
  <si>
    <t>Perbaikan drainase dan pengecetan m arka jalan SMP Al Irsyad Trf Ke - SARPRAS AL IRSYAD</t>
  </si>
  <si>
    <t>Pembangunan dapur Arca Trf Ke - SARPRAS AL IRSYAD</t>
  </si>
  <si>
    <t>UPS, AC dan lemari penyimpanan unit SMAIT Trf Ke - SARPRAS AL IRSYAD</t>
  </si>
  <si>
    <t>Pembuatan Kamar Bilas Kolam Renang TK Trf Ke - SARPRAS AL IRSYAD</t>
  </si>
  <si>
    <t>CCO dan Pekerjaan Tambahan 5 Dapur MBG Trf Ke - SARPRAS AL IRSYAD</t>
  </si>
  <si>
    <t>Tablet, CCTV, laptop dan mini PC un it SMP Al Irsyad Trf Ke - SARPRAS AL IRSYAD</t>
  </si>
  <si>
    <t>Meja rapat dan kursi SMA Boarding Trf Ke - SARPRAS AL IRSYAD</t>
  </si>
  <si>
    <t>Reimburse nota pembangunan dapur Ar cawinangun Trf Ke - SARPRAS AL IRSYAD</t>
  </si>
  <si>
    <t>Renovasi Eks Gedung Badan Usaha Trf Ke - SARPRAS AL IRSYAD</t>
  </si>
  <si>
    <t>Renovasi Ruang Kelas SD 01 gd 2 Trf Ke - SARPRAS AL IRSYAD</t>
  </si>
  <si>
    <t>Renovasi ruang kelas SD 1 gedung 2 invoice ke2 Trf Ke - SARPRAS AL IRSYAD</t>
  </si>
  <si>
    <t>P26092917361273298313E566481-gaji</t>
  </si>
  <si>
    <t>Saldo SPMB KBTK 20262027 Trf Dari - AGUSTINA DWI ANDRIANI</t>
  </si>
  <si>
    <t>IDR 1,069,743,707.54</t>
  </si>
  <si>
    <t>IDR 903,056,201.89</t>
  </si>
  <si>
    <t>Purwokerto, 30 September 2026</t>
  </si>
  <si>
    <t>Kegiatan rutin PCW  bulan Oktober 2 026 Trf Ke - PC WANITA AL IRSYAD PURWOKERTO</t>
  </si>
  <si>
    <t>Renovasi dapur, pengadaan mebeler d an interior dan iphone unit Kepesan trenan Trf Ke - SARPRAS AL IRSYAD</t>
  </si>
  <si>
    <t>P261001154343934693AB354AD11-Droppi ng Oktober 2026</t>
  </si>
  <si>
    <t>saldo PPDB 2026 2027 unit SMP Trf Dari - CHRIS ABRIANTORO</t>
  </si>
  <si>
    <t>SPMB 2027 2028 unit SMP Trf Ke - SMP AL IRSYAD PURWOKERTO</t>
  </si>
  <si>
    <t>SPMB 2027 2028 unit SMAIT Trf Ke - SMA AL IRSYAD PURWOKERTO</t>
  </si>
  <si>
    <t>Dropping Operasional Dapur SPPG Keb umen bln Oktober 2026 Trf Ke - NUR FITRI UMIYATI</t>
  </si>
  <si>
    <t>BIFAST - TRF Ke - Bank BCA YAYASAN ALIRSYAD ALISLAMIYYAH NEW R DP Pembelian 2 mobil avanza</t>
  </si>
  <si>
    <t>20261006BSMDIDJA010O9975095726 Bank BCA YAYASAN ALIRSYAD ALISLAMIYYAH NEW R DP Pembelian 2 mobil avanza Trf Dari - AL IRSYAD AL ISLAMIYYAH PURWOKERTO</t>
  </si>
  <si>
    <t>BIFAST - TRF Ke - Bank BCA ALEX LUKMANTO SUHERMAN Perlengkapan Verifikasi Dapur MBG A</t>
  </si>
  <si>
    <t>Remburs nota OPS dapur Kebumen Juli Sept 2026 Trf Ke - NUR FITRI UMIYATI</t>
  </si>
  <si>
    <t>20261006BSMDIDJA010O9977210354 Bank BCA ALEX LUKMANTO SUHERMAN Perlengkapan Verifikasi Dapur MBG A Trf Dari - AL IRSYAD AL ISLAMIYYAH PURWOKERTO</t>
  </si>
  <si>
    <t>saldo SPMB 26 27 SMP Boarding - TRF Dari - YUNI PRASTIAWAN</t>
  </si>
  <si>
    <t>Pengadaan Sarpras LMH - TRF Ke - SARPRAS AL IRSYAD</t>
  </si>
  <si>
    <t>SPMB SMP Boarding TP 2027 2028 - TRF Ke - SMP AL IRSYAD BOARDING SCHOOL PWT</t>
  </si>
  <si>
    <t>Pembayaran makan siang SDM bulan Se pt 2026 - TRF Ke - DAPUR AL IRSYAD BOARDING SCHOOL</t>
  </si>
  <si>
    <t>BIFAST - TRF Ke - Bank BRI Jkt - LPP AL IRSYAD AL ISLAMIYYAH Pembayaran petugas PKSS Sept 2026</t>
  </si>
  <si>
    <t>BIFAST - TRF Ke - Bank BCA - INDONESIA PARTNER SOLUTI Pembayaran petugas IPS Sept 2026</t>
  </si>
  <si>
    <t>Payment annual school fee S064270 a nd S064271</t>
  </si>
  <si>
    <t>Dana sosial SDM bulan september 202 6 - TRF Ke - DROPPING BIRO SDM</t>
  </si>
  <si>
    <t>Makan dan snack peserta Job Trainin g Sept 2026 - TRF Ke - DAPUR AL IRSYAD BOARDING SCHOOL</t>
  </si>
  <si>
    <t>Remburs nota perbaikan kantin SMP S MAIT - TRF Ke - SARPRAS AL IRSYAD</t>
  </si>
  <si>
    <t>BIFAST - TRF Dari - Bank BCA - INDONESIA PARTNER SOLUTI Pembayaran petugas IPS Sept 2026</t>
  </si>
  <si>
    <t>BIFAST - TRF Dari - Bank BRI Jkt - LPP AL IRSYAD AL ISLAMIYYAH Pembayaran petugas PKSS Sept 2026</t>
  </si>
  <si>
    <t>P261009095154674000A55960581-uang m akan security</t>
  </si>
  <si>
    <t>P2610090905106929098C7529E81-Gaji O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</si>
</sst>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(* #,##0_);_(* \(#,##0\);_(* &quot;-&quot;_);_(@_)"/>
    <numFmt numFmtId="165" formatCode="[$-421]dd\ mmmm\ yyyy;@"/>
    <numFmt numFmtId="166" formatCode="#,##0.00_ ;[Red]\-#,##0.00\ "/>
    <numFmt numFmtId="167" formatCode="#,##0_ ;[Red]\-#,##0\ "/>
    <numFmt numFmtId="168" formatCode="_(* #,##0.00_);_(* \(#,##0.00\);_(* &quot;-&quot;_);_(@_)"/>
    <numFmt numFmtId="169" formatCode="_(* #,##0.00_);_(* \(#,##0.00\);_(* &quot;-&quot;??_);_(@_)"/>
    <numFmt numFmtId="170" formatCode="_(* #,##0_);_(* \(#,##0\);_(* &quot;-&quot;??_);_(@_)"/>
    <numFmt numFmtId="171" formatCode="_-* #,##0_-;\-* #,##0_-;_-* &quot;-&quot;??_-;_-@_-"/>
    <numFmt numFmtId="172" formatCode="[$-13809]\ mmm\ yyyy;@"/>
    <numFmt numFmtId="173" formatCode="_(* #,##0.000_);_(* \(#,##0.000\);_(* &quot;-&quot;_);_(@_)"/>
    <numFmt numFmtId="174" formatCode="#,##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3"/>
      <color theme="1"/>
      <name val="Arial Narrow"/>
      <family val="2"/>
    </font>
    <font>
      <b/>
      <u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i/>
      <sz val="12"/>
      <name val="Arial Narrow"/>
      <family val="2"/>
    </font>
    <font>
      <b/>
      <i/>
      <sz val="11"/>
      <name val="Arial Narrow"/>
      <family val="2"/>
    </font>
    <font>
      <sz val="11"/>
      <color rgb="FFFF0000"/>
      <name val="Arial Narrow"/>
      <family val="2"/>
    </font>
    <font>
      <b/>
      <sz val="14"/>
      <name val="Arial Narrow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7"/>
      <color rgb="FF000000"/>
      <name val="Roboto"/>
    </font>
    <font>
      <b/>
      <sz val="7"/>
      <color rgb="FF364A63"/>
      <name val="Arial"/>
      <family val="2"/>
    </font>
    <font>
      <b/>
      <sz val="8"/>
      <color rgb="FF364A63"/>
      <name val="Arial"/>
      <family val="2"/>
    </font>
    <font>
      <b/>
      <sz val="7"/>
      <color rgb="FF333333"/>
      <name val="Arial"/>
      <family val="2"/>
    </font>
    <font>
      <b/>
      <sz val="6"/>
      <color rgb="FF00A39D"/>
      <name val="Segoe UI"/>
      <family val="2"/>
    </font>
    <font>
      <sz val="7"/>
      <color rgb="FF364A63"/>
      <name val="Arial"/>
      <family val="2"/>
    </font>
    <font>
      <sz val="11"/>
      <color rgb="FF00B0F0"/>
      <name val="Calibri"/>
      <family val="2"/>
      <scheme val="minor"/>
    </font>
    <font>
      <b/>
      <sz val="9"/>
      <color rgb="FF364A63"/>
      <name val="Arial"/>
      <family val="2"/>
    </font>
    <font>
      <sz val="8"/>
      <color rgb="FF364A63"/>
      <name val="Arial"/>
      <family val="2"/>
    </font>
    <font>
      <sz val="8"/>
      <color rgb="FF6576FF"/>
      <name val="Roboto"/>
    </font>
  </fonts>
  <fills count="1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DBDFE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rgb="FFDBDFEA"/>
      </top>
      <bottom style="medium">
        <color rgb="FFF1F2F7"/>
      </bottom>
      <diagonal/>
    </border>
  </borders>
  <cellStyleXfs count="11">
    <xf numFmtId="0" fontId="0" fillId="0" borderId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</cellStyleXfs>
  <cellXfs count="2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2" fillId="0" borderId="0" xfId="2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6" fillId="0" borderId="0" xfId="2" applyFont="1" applyFill="1" applyAlignment="1">
      <alignment vertical="center"/>
    </xf>
    <xf numFmtId="164" fontId="6" fillId="0" borderId="0" xfId="2" applyFont="1" applyFill="1" applyAlignment="1">
      <alignment horizontal="center" vertical="center"/>
    </xf>
    <xf numFmtId="164" fontId="6" fillId="0" borderId="1" xfId="2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2" applyFont="1" applyFill="1" applyAlignment="1">
      <alignment vertical="center"/>
    </xf>
    <xf numFmtId="164" fontId="3" fillId="0" borderId="0" xfId="2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2" applyFont="1" applyFill="1" applyBorder="1" applyAlignment="1">
      <alignment horizontal="center" vertical="center" wrapText="1"/>
    </xf>
    <xf numFmtId="164" fontId="4" fillId="0" borderId="2" xfId="2" applyFont="1" applyFill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 shrinkToFit="1"/>
    </xf>
    <xf numFmtId="166" fontId="3" fillId="0" borderId="2" xfId="2" applyNumberFormat="1" applyFont="1" applyFill="1" applyBorder="1" applyAlignment="1">
      <alignment horizontal="right" vertical="center" shrinkToFit="1"/>
    </xf>
    <xf numFmtId="167" fontId="4" fillId="0" borderId="2" xfId="2" applyNumberFormat="1" applyFont="1" applyFill="1" applyBorder="1" applyAlignment="1">
      <alignment horizontal="right" vertical="center" shrinkToFit="1"/>
    </xf>
    <xf numFmtId="166" fontId="4" fillId="0" borderId="2" xfId="2" applyNumberFormat="1" applyFont="1" applyFill="1" applyBorder="1" applyAlignment="1">
      <alignment horizontal="right" vertical="center" shrinkToFit="1"/>
    </xf>
    <xf numFmtId="0" fontId="0" fillId="0" borderId="2" xfId="0" applyBorder="1" applyAlignment="1">
      <alignment horizontal="center" vertical="center"/>
    </xf>
    <xf numFmtId="0" fontId="10" fillId="0" borderId="3" xfId="5" applyFont="1" applyBorder="1" applyAlignment="1">
      <alignment horizontal="center" vertical="center" shrinkToFit="1"/>
    </xf>
    <xf numFmtId="0" fontId="10" fillId="0" borderId="3" xfId="5" applyFont="1" applyBorder="1" applyAlignment="1">
      <alignment vertical="center"/>
    </xf>
    <xf numFmtId="164" fontId="4" fillId="0" borderId="0" xfId="2" applyFont="1" applyFill="1" applyAlignment="1">
      <alignment vertical="center" shrinkToFit="1"/>
    </xf>
    <xf numFmtId="164" fontId="3" fillId="0" borderId="0" xfId="2" applyFont="1" applyAlignment="1">
      <alignment vertical="center" shrinkToFit="1"/>
    </xf>
    <xf numFmtId="167" fontId="3" fillId="0" borderId="2" xfId="2" applyNumberFormat="1" applyFont="1" applyFill="1" applyBorder="1" applyAlignment="1">
      <alignment horizontal="right" vertical="center" shrinkToFit="1"/>
    </xf>
    <xf numFmtId="167" fontId="3" fillId="0" borderId="2" xfId="2" applyNumberFormat="1" applyFont="1" applyFill="1" applyBorder="1" applyAlignment="1">
      <alignment shrinkToFit="1"/>
    </xf>
    <xf numFmtId="15" fontId="8" fillId="0" borderId="0" xfId="0" applyNumberFormat="1" applyFont="1" applyAlignment="1">
      <alignment horizontal="left" vertical="center" wrapText="1"/>
    </xf>
    <xf numFmtId="168" fontId="3" fillId="0" borderId="0" xfId="2" applyNumberFormat="1" applyFont="1" applyFill="1" applyBorder="1" applyAlignment="1">
      <alignment vertical="center" shrinkToFit="1"/>
    </xf>
    <xf numFmtId="165" fontId="8" fillId="0" borderId="0" xfId="0" applyNumberFormat="1" applyFont="1" applyAlignment="1">
      <alignment horizontal="center" vertical="center" shrinkToFit="1"/>
    </xf>
    <xf numFmtId="1" fontId="8" fillId="0" borderId="0" xfId="0" applyNumberFormat="1" applyFont="1" applyAlignment="1">
      <alignment horizontal="center" vertical="center" shrinkToFit="1"/>
    </xf>
    <xf numFmtId="1" fontId="8" fillId="0" borderId="0" xfId="0" applyNumberFormat="1" applyFont="1" applyAlignment="1">
      <alignment horizontal="left" vertical="center" shrinkToFit="1"/>
    </xf>
    <xf numFmtId="164" fontId="3" fillId="0" borderId="0" xfId="2" applyFont="1" applyFill="1" applyBorder="1" applyAlignment="1">
      <alignment vertical="center" shrinkToFit="1"/>
    </xf>
    <xf numFmtId="164" fontId="4" fillId="0" borderId="0" xfId="2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4" fontId="0" fillId="0" borderId="2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2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5" applyFont="1" applyAlignment="1">
      <alignment horizontal="center" vertical="center" shrinkToFit="1"/>
    </xf>
    <xf numFmtId="167" fontId="3" fillId="0" borderId="0" xfId="2" applyNumberFormat="1" applyFont="1" applyFill="1" applyBorder="1" applyAlignment="1">
      <alignment horizontal="right" vertical="center" shrinkToFit="1"/>
    </xf>
    <xf numFmtId="166" fontId="4" fillId="0" borderId="0" xfId="2" applyNumberFormat="1" applyFont="1" applyFill="1" applyBorder="1" applyAlignment="1">
      <alignment horizontal="right" vertical="center" shrinkToFit="1"/>
    </xf>
    <xf numFmtId="165" fontId="3" fillId="0" borderId="0" xfId="0" applyNumberFormat="1" applyFont="1" applyAlignment="1">
      <alignment vertical="center"/>
    </xf>
    <xf numFmtId="164" fontId="6" fillId="0" borderId="0" xfId="2" applyFont="1" applyFill="1" applyBorder="1" applyAlignment="1">
      <alignment horizontal="center" vertical="center"/>
    </xf>
    <xf numFmtId="164" fontId="4" fillId="0" borderId="0" xfId="2" applyFont="1" applyFill="1" applyBorder="1" applyAlignment="1">
      <alignment horizontal="center" vertical="center"/>
    </xf>
    <xf numFmtId="0" fontId="14" fillId="0" borderId="3" xfId="5" applyFont="1" applyBorder="1" applyAlignment="1">
      <alignment horizontal="right" vertical="center"/>
    </xf>
    <xf numFmtId="170" fontId="14" fillId="0" borderId="3" xfId="1" applyNumberFormat="1" applyFont="1" applyFill="1" applyBorder="1" applyAlignment="1">
      <alignment horizontal="right" vertical="center"/>
    </xf>
    <xf numFmtId="166" fontId="5" fillId="0" borderId="2" xfId="2" applyNumberFormat="1" applyFont="1" applyFill="1" applyBorder="1" applyAlignment="1">
      <alignment horizontal="right" vertical="center" shrinkToFit="1"/>
    </xf>
    <xf numFmtId="164" fontId="3" fillId="0" borderId="0" xfId="2" applyFont="1" applyFill="1" applyAlignment="1">
      <alignment vertical="center" shrinkToFit="1"/>
    </xf>
    <xf numFmtId="0" fontId="11" fillId="0" borderId="2" xfId="7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167" fontId="7" fillId="0" borderId="2" xfId="2" applyNumberFormat="1" applyFont="1" applyFill="1" applyBorder="1" applyAlignment="1">
      <alignment horizontal="right" vertical="center" shrinkToFit="1"/>
    </xf>
    <xf numFmtId="3" fontId="13" fillId="0" borderId="2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165" fontId="8" fillId="2" borderId="2" xfId="0" applyNumberFormat="1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/>
    </xf>
    <xf numFmtId="0" fontId="10" fillId="2" borderId="3" xfId="5" applyFont="1" applyFill="1" applyBorder="1" applyAlignment="1">
      <alignment horizontal="center" vertical="center" shrinkToFit="1"/>
    </xf>
    <xf numFmtId="0" fontId="10" fillId="2" borderId="3" xfId="5" applyFont="1" applyFill="1" applyBorder="1" applyAlignment="1">
      <alignment vertical="center"/>
    </xf>
    <xf numFmtId="166" fontId="3" fillId="2" borderId="2" xfId="2" applyNumberFormat="1" applyFont="1" applyFill="1" applyBorder="1" applyAlignment="1">
      <alignment horizontal="right" vertical="center" shrinkToFit="1"/>
    </xf>
    <xf numFmtId="167" fontId="4" fillId="2" borderId="2" xfId="2" applyNumberFormat="1" applyFont="1" applyFill="1" applyBorder="1" applyAlignment="1">
      <alignment horizontal="right" vertical="center" shrinkToFit="1"/>
    </xf>
    <xf numFmtId="166" fontId="4" fillId="2" borderId="2" xfId="2" applyNumberFormat="1" applyFont="1" applyFill="1" applyBorder="1" applyAlignment="1">
      <alignment horizontal="right" vertical="center" shrinkToFit="1"/>
    </xf>
    <xf numFmtId="165" fontId="8" fillId="0" borderId="6" xfId="0" applyNumberFormat="1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10" fillId="0" borderId="7" xfId="5" applyFont="1" applyBorder="1" applyAlignment="1">
      <alignment horizontal="center" vertical="center" shrinkToFit="1"/>
    </xf>
    <xf numFmtId="0" fontId="14" fillId="0" borderId="7" xfId="5" applyFont="1" applyBorder="1" applyAlignment="1">
      <alignment horizontal="right" vertical="center"/>
    </xf>
    <xf numFmtId="170" fontId="14" fillId="0" borderId="7" xfId="1" applyNumberFormat="1" applyFont="1" applyFill="1" applyBorder="1" applyAlignment="1">
      <alignment horizontal="right" vertical="center"/>
    </xf>
    <xf numFmtId="166" fontId="15" fillId="0" borderId="6" xfId="2" applyNumberFormat="1" applyFont="1" applyFill="1" applyBorder="1" applyAlignment="1">
      <alignment horizontal="right" vertical="center" shrinkToFit="1"/>
    </xf>
    <xf numFmtId="166" fontId="4" fillId="0" borderId="6" xfId="2" applyNumberFormat="1" applyFont="1" applyFill="1" applyBorder="1" applyAlignment="1">
      <alignment horizontal="right" vertical="center" shrinkToFit="1"/>
    </xf>
    <xf numFmtId="165" fontId="8" fillId="0" borderId="5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10" fillId="0" borderId="8" xfId="5" applyFont="1" applyBorder="1" applyAlignment="1">
      <alignment horizontal="center" vertical="center" shrinkToFit="1"/>
    </xf>
    <xf numFmtId="0" fontId="0" fillId="0" borderId="5" xfId="0" applyBorder="1" applyAlignment="1">
      <alignment vertical="center"/>
    </xf>
    <xf numFmtId="4" fontId="0" fillId="0" borderId="9" xfId="0" applyNumberFormat="1" applyBorder="1" applyAlignment="1">
      <alignment vertical="center"/>
    </xf>
    <xf numFmtId="4" fontId="0" fillId="0" borderId="5" xfId="0" applyNumberFormat="1" applyBorder="1" applyAlignment="1">
      <alignment vertical="center"/>
    </xf>
    <xf numFmtId="166" fontId="4" fillId="0" borderId="5" xfId="2" applyNumberFormat="1" applyFont="1" applyFill="1" applyBorder="1" applyAlignment="1">
      <alignment horizontal="right" vertical="center" shrinkToFit="1"/>
    </xf>
    <xf numFmtId="0" fontId="10" fillId="0" borderId="8" xfId="5" applyFont="1" applyBorder="1" applyAlignment="1">
      <alignment vertical="center"/>
    </xf>
    <xf numFmtId="167" fontId="3" fillId="0" borderId="5" xfId="2" applyNumberFormat="1" applyFont="1" applyFill="1" applyBorder="1" applyAlignment="1">
      <alignment horizontal="right" vertical="center" shrinkToFit="1"/>
    </xf>
    <xf numFmtId="167" fontId="4" fillId="0" borderId="5" xfId="2" applyNumberFormat="1" applyFont="1" applyFill="1" applyBorder="1" applyAlignment="1">
      <alignment horizontal="right" vertical="center" shrinkToFit="1"/>
    </xf>
    <xf numFmtId="3" fontId="0" fillId="0" borderId="5" xfId="0" applyNumberFormat="1" applyBorder="1" applyAlignment="1">
      <alignment vertical="center"/>
    </xf>
    <xf numFmtId="169" fontId="14" fillId="0" borderId="7" xfId="1" applyFont="1" applyFill="1" applyBorder="1" applyAlignment="1">
      <alignment horizontal="right" vertical="center"/>
    </xf>
    <xf numFmtId="169" fontId="15" fillId="0" borderId="6" xfId="2" applyNumberFormat="1" applyFont="1" applyFill="1" applyBorder="1" applyAlignment="1">
      <alignment horizontal="right" vertical="center" shrinkToFit="1"/>
    </xf>
    <xf numFmtId="169" fontId="3" fillId="0" borderId="0" xfId="0" applyNumberFormat="1" applyFont="1" applyAlignment="1">
      <alignment vertical="center"/>
    </xf>
    <xf numFmtId="170" fontId="16" fillId="0" borderId="0" xfId="1" applyNumberFormat="1" applyFont="1" applyFill="1" applyAlignment="1">
      <alignment vertical="center"/>
    </xf>
    <xf numFmtId="169" fontId="16" fillId="0" borderId="0" xfId="0" applyNumberFormat="1" applyFont="1" applyAlignment="1">
      <alignment vertical="center"/>
    </xf>
    <xf numFmtId="0" fontId="10" fillId="0" borderId="2" xfId="5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10" fillId="0" borderId="2" xfId="5" applyFont="1" applyBorder="1" applyAlignment="1">
      <alignment horizontal="left" vertical="center" shrinkToFit="1"/>
    </xf>
    <xf numFmtId="4" fontId="1" fillId="0" borderId="2" xfId="0" applyNumberFormat="1" applyFont="1" applyBorder="1" applyAlignment="1">
      <alignment vertical="center"/>
    </xf>
    <xf numFmtId="0" fontId="2" fillId="3" borderId="2" xfId="5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/>
    </xf>
    <xf numFmtId="167" fontId="7" fillId="3" borderId="2" xfId="2" applyNumberFormat="1" applyFont="1" applyFill="1" applyBorder="1" applyAlignment="1">
      <alignment horizontal="center" vertical="center" shrinkToFit="1"/>
    </xf>
    <xf numFmtId="3" fontId="13" fillId="3" borderId="2" xfId="0" applyNumberFormat="1" applyFont="1" applyFill="1" applyBorder="1" applyAlignment="1">
      <alignment horizontal="center" vertical="center"/>
    </xf>
    <xf numFmtId="166" fontId="5" fillId="3" borderId="2" xfId="2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right" vertical="center"/>
    </xf>
    <xf numFmtId="166" fontId="3" fillId="0" borderId="2" xfId="2" applyNumberFormat="1" applyFont="1" applyFill="1" applyBorder="1" applyAlignment="1">
      <alignment shrinkToFit="1"/>
    </xf>
    <xf numFmtId="43" fontId="0" fillId="0" borderId="0" xfId="1" applyNumberFormat="1" applyFont="1"/>
    <xf numFmtId="171" fontId="0" fillId="0" borderId="2" xfId="1" applyNumberFormat="1" applyFont="1" applyBorder="1"/>
    <xf numFmtId="166" fontId="3" fillId="0" borderId="5" xfId="2" applyNumberFormat="1" applyFont="1" applyFill="1" applyBorder="1" applyAlignment="1">
      <alignment horizontal="right" vertical="center" shrinkToFit="1"/>
    </xf>
    <xf numFmtId="171" fontId="0" fillId="0" borderId="0" xfId="1" applyNumberFormat="1" applyFont="1"/>
    <xf numFmtId="43" fontId="0" fillId="0" borderId="10" xfId="1" applyNumberFormat="1" applyFont="1" applyBorder="1"/>
    <xf numFmtId="0" fontId="10" fillId="0" borderId="5" xfId="5" applyFont="1" applyBorder="1" applyAlignment="1">
      <alignment horizontal="center" vertical="center" shrinkToFit="1"/>
    </xf>
    <xf numFmtId="0" fontId="0" fillId="0" borderId="2" xfId="0" applyBorder="1"/>
    <xf numFmtId="166" fontId="0" fillId="0" borderId="2" xfId="0" applyNumberFormat="1" applyBorder="1" applyAlignment="1">
      <alignment vertical="center"/>
    </xf>
    <xf numFmtId="166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14" fillId="0" borderId="7" xfId="1" applyNumberFormat="1" applyFont="1" applyFill="1" applyBorder="1" applyAlignment="1">
      <alignment horizontal="right" vertical="center"/>
    </xf>
    <xf numFmtId="167" fontId="4" fillId="4" borderId="2" xfId="2" applyNumberFormat="1" applyFont="1" applyFill="1" applyBorder="1" applyAlignment="1">
      <alignment horizontal="right" vertical="center" shrinkToFit="1"/>
    </xf>
    <xf numFmtId="0" fontId="10" fillId="5" borderId="3" xfId="5" applyFont="1" applyFill="1" applyBorder="1" applyAlignment="1">
      <alignment vertical="center"/>
    </xf>
    <xf numFmtId="3" fontId="0" fillId="4" borderId="2" xfId="0" applyNumberFormat="1" applyFill="1" applyBorder="1" applyAlignment="1">
      <alignment vertical="center"/>
    </xf>
    <xf numFmtId="3" fontId="20" fillId="0" borderId="0" xfId="0" applyNumberFormat="1" applyFont="1"/>
    <xf numFmtId="43" fontId="0" fillId="0" borderId="0" xfId="0" applyNumberFormat="1"/>
    <xf numFmtId="167" fontId="0" fillId="0" borderId="0" xfId="0" applyNumberFormat="1"/>
    <xf numFmtId="166" fontId="0" fillId="0" borderId="0" xfId="0" applyNumberFormat="1"/>
    <xf numFmtId="3" fontId="21" fillId="0" borderId="0" xfId="0" applyNumberFormat="1" applyFont="1"/>
    <xf numFmtId="3" fontId="21" fillId="6" borderId="11" xfId="0" applyNumberFormat="1" applyFont="1" applyFill="1" applyBorder="1" applyAlignment="1">
      <alignment horizontal="right" vertical="center" wrapText="1"/>
    </xf>
    <xf numFmtId="3" fontId="21" fillId="6" borderId="0" xfId="0" applyNumberFormat="1" applyFont="1" applyFill="1" applyAlignment="1">
      <alignment horizontal="right" vertical="center" wrapText="1"/>
    </xf>
    <xf numFmtId="169" fontId="14" fillId="0" borderId="2" xfId="1" applyFont="1" applyFill="1" applyBorder="1" applyAlignment="1">
      <alignment horizontal="right" vertical="center"/>
    </xf>
    <xf numFmtId="0" fontId="22" fillId="0" borderId="0" xfId="0" applyFont="1"/>
    <xf numFmtId="43" fontId="3" fillId="0" borderId="0" xfId="0" applyNumberFormat="1" applyFont="1" applyAlignment="1">
      <alignment vertical="center"/>
    </xf>
    <xf numFmtId="3" fontId="23" fillId="0" borderId="0" xfId="0" applyNumberFormat="1" applyFont="1"/>
    <xf numFmtId="167" fontId="3" fillId="4" borderId="2" xfId="2" applyNumberFormat="1" applyFont="1" applyFill="1" applyBorder="1" applyAlignment="1">
      <alignment horizontal="right" vertical="center" shrinkToFit="1"/>
    </xf>
    <xf numFmtId="167" fontId="4" fillId="0" borderId="7" xfId="2" applyNumberFormat="1" applyFont="1" applyFill="1" applyBorder="1" applyAlignment="1">
      <alignment horizontal="right" vertical="center" shrinkToFit="1"/>
    </xf>
    <xf numFmtId="0" fontId="19" fillId="0" borderId="0" xfId="0" applyFont="1"/>
    <xf numFmtId="0" fontId="10" fillId="4" borderId="3" xfId="5" applyFont="1" applyFill="1" applyBorder="1" applyAlignment="1">
      <alignment vertical="center"/>
    </xf>
    <xf numFmtId="0" fontId="10" fillId="7" borderId="3" xfId="5" applyFont="1" applyFill="1" applyBorder="1" applyAlignment="1">
      <alignment vertical="center"/>
    </xf>
    <xf numFmtId="167" fontId="4" fillId="7" borderId="2" xfId="2" applyNumberFormat="1" applyFont="1" applyFill="1" applyBorder="1" applyAlignment="1">
      <alignment horizontal="right" vertical="center" shrinkToFit="1"/>
    </xf>
    <xf numFmtId="0" fontId="10" fillId="8" borderId="3" xfId="5" applyFont="1" applyFill="1" applyBorder="1" applyAlignment="1">
      <alignment vertical="center"/>
    </xf>
    <xf numFmtId="167" fontId="4" fillId="8" borderId="2" xfId="2" applyNumberFormat="1" applyFont="1" applyFill="1" applyBorder="1" applyAlignment="1">
      <alignment horizontal="right" vertical="center" shrinkToFit="1"/>
    </xf>
    <xf numFmtId="0" fontId="10" fillId="9" borderId="3" xfId="5" applyFont="1" applyFill="1" applyBorder="1" applyAlignment="1">
      <alignment vertical="center"/>
    </xf>
    <xf numFmtId="167" fontId="4" fillId="9" borderId="2" xfId="2" applyNumberFormat="1" applyFont="1" applyFill="1" applyBorder="1" applyAlignment="1">
      <alignment horizontal="right" vertical="center" shrinkToFit="1"/>
    </xf>
    <xf numFmtId="0" fontId="10" fillId="10" borderId="3" xfId="5" applyFont="1" applyFill="1" applyBorder="1" applyAlignment="1">
      <alignment vertical="center"/>
    </xf>
    <xf numFmtId="167" fontId="4" fillId="10" borderId="2" xfId="2" applyNumberFormat="1" applyFont="1" applyFill="1" applyBorder="1" applyAlignment="1">
      <alignment horizontal="right" vertical="center" shrinkToFit="1"/>
    </xf>
    <xf numFmtId="0" fontId="10" fillId="11" borderId="3" xfId="5" applyFont="1" applyFill="1" applyBorder="1" applyAlignment="1">
      <alignment vertical="center"/>
    </xf>
    <xf numFmtId="167" fontId="4" fillId="11" borderId="2" xfId="2" applyNumberFormat="1" applyFont="1" applyFill="1" applyBorder="1" applyAlignment="1">
      <alignment horizontal="right" vertical="center" shrinkToFit="1"/>
    </xf>
    <xf numFmtId="0" fontId="10" fillId="12" borderId="3" xfId="5" applyFont="1" applyFill="1" applyBorder="1" applyAlignment="1">
      <alignment vertical="center"/>
    </xf>
    <xf numFmtId="167" fontId="4" fillId="12" borderId="2" xfId="2" applyNumberFormat="1" applyFont="1" applyFill="1" applyBorder="1" applyAlignment="1">
      <alignment horizontal="right" vertical="center" shrinkToFit="1"/>
    </xf>
    <xf numFmtId="167" fontId="3" fillId="12" borderId="2" xfId="2" applyNumberFormat="1" applyFont="1" applyFill="1" applyBorder="1" applyAlignment="1">
      <alignment horizontal="right" vertical="center" shrinkToFit="1"/>
    </xf>
    <xf numFmtId="167" fontId="3" fillId="8" borderId="2" xfId="2" applyNumberFormat="1" applyFont="1" applyFill="1" applyBorder="1" applyAlignment="1">
      <alignment horizontal="right" vertical="center" shrinkToFit="1"/>
    </xf>
    <xf numFmtId="167" fontId="3" fillId="7" borderId="2" xfId="2" applyNumberFormat="1" applyFont="1" applyFill="1" applyBorder="1" applyAlignment="1">
      <alignment horizontal="right" vertical="center" shrinkToFit="1"/>
    </xf>
    <xf numFmtId="0" fontId="10" fillId="13" borderId="3" xfId="5" applyFont="1" applyFill="1" applyBorder="1" applyAlignment="1">
      <alignment vertical="center"/>
    </xf>
    <xf numFmtId="167" fontId="3" fillId="13" borderId="2" xfId="2" applyNumberFormat="1" applyFont="1" applyFill="1" applyBorder="1" applyAlignment="1">
      <alignment horizontal="right" vertical="center" shrinkToFit="1"/>
    </xf>
    <xf numFmtId="167" fontId="4" fillId="13" borderId="2" xfId="2" applyNumberFormat="1" applyFont="1" applyFill="1" applyBorder="1" applyAlignment="1">
      <alignment horizontal="right" vertical="center" shrinkToFit="1"/>
    </xf>
    <xf numFmtId="167" fontId="3" fillId="11" borderId="2" xfId="2" applyNumberFormat="1" applyFont="1" applyFill="1" applyBorder="1" applyAlignment="1">
      <alignment horizontal="right" vertical="center" shrinkToFit="1"/>
    </xf>
    <xf numFmtId="167" fontId="3" fillId="5" borderId="2" xfId="2" applyNumberFormat="1" applyFont="1" applyFill="1" applyBorder="1" applyAlignment="1">
      <alignment horizontal="right" vertical="center" shrinkToFit="1"/>
    </xf>
    <xf numFmtId="167" fontId="4" fillId="5" borderId="2" xfId="2" applyNumberFormat="1" applyFont="1" applyFill="1" applyBorder="1" applyAlignment="1">
      <alignment horizontal="right" vertical="center" shrinkToFit="1"/>
    </xf>
    <xf numFmtId="167" fontId="4" fillId="0" borderId="0" xfId="2" applyNumberFormat="1" applyFont="1" applyFill="1" applyBorder="1" applyAlignment="1">
      <alignment horizontal="right" vertical="center" shrinkToFit="1"/>
    </xf>
    <xf numFmtId="167" fontId="4" fillId="14" borderId="2" xfId="2" applyNumberFormat="1" applyFont="1" applyFill="1" applyBorder="1" applyAlignment="1">
      <alignment horizontal="right" vertical="center" shrinkToFit="1"/>
    </xf>
    <xf numFmtId="166" fontId="3" fillId="4" borderId="2" xfId="2" applyNumberFormat="1" applyFont="1" applyFill="1" applyBorder="1" applyAlignment="1">
      <alignment horizontal="right" vertical="center" shrinkToFit="1"/>
    </xf>
    <xf numFmtId="167" fontId="4" fillId="15" borderId="2" xfId="2" applyNumberFormat="1" applyFont="1" applyFill="1" applyBorder="1" applyAlignment="1">
      <alignment horizontal="right" vertical="center" shrinkToFit="1"/>
    </xf>
    <xf numFmtId="167" fontId="4" fillId="16" borderId="2" xfId="2" applyNumberFormat="1" applyFont="1" applyFill="1" applyBorder="1" applyAlignment="1">
      <alignment horizontal="right" vertical="center" shrinkToFit="1"/>
    </xf>
    <xf numFmtId="167" fontId="4" fillId="17" borderId="2" xfId="2" applyNumberFormat="1" applyFont="1" applyFill="1" applyBorder="1" applyAlignment="1">
      <alignment horizontal="right" vertical="center" shrinkToFit="1"/>
    </xf>
    <xf numFmtId="167" fontId="3" fillId="15" borderId="2" xfId="2" applyNumberFormat="1" applyFont="1" applyFill="1" applyBorder="1" applyAlignment="1">
      <alignment horizontal="right" vertical="center" shrinkToFit="1"/>
    </xf>
    <xf numFmtId="167" fontId="16" fillId="0" borderId="2" xfId="2" applyNumberFormat="1" applyFont="1" applyFill="1" applyBorder="1" applyAlignment="1">
      <alignment horizontal="right" vertical="center" shrinkToFit="1"/>
    </xf>
    <xf numFmtId="165" fontId="8" fillId="13" borderId="2" xfId="0" applyNumberFormat="1" applyFont="1" applyFill="1" applyBorder="1" applyAlignment="1">
      <alignment horizontal="center" vertical="center" shrinkToFit="1"/>
    </xf>
    <xf numFmtId="0" fontId="0" fillId="13" borderId="2" xfId="0" applyFill="1" applyBorder="1" applyAlignment="1">
      <alignment horizontal="center" vertical="center"/>
    </xf>
    <xf numFmtId="0" fontId="10" fillId="13" borderId="3" xfId="5" applyFont="1" applyFill="1" applyBorder="1" applyAlignment="1">
      <alignment horizontal="center" vertical="center" shrinkToFit="1"/>
    </xf>
    <xf numFmtId="0" fontId="0" fillId="13" borderId="2" xfId="0" applyFill="1" applyBorder="1"/>
    <xf numFmtId="171" fontId="0" fillId="13" borderId="2" xfId="1" applyNumberFormat="1" applyFont="1" applyFill="1" applyBorder="1"/>
    <xf numFmtId="165" fontId="8" fillId="18" borderId="2" xfId="0" applyNumberFormat="1" applyFont="1" applyFill="1" applyBorder="1" applyAlignment="1">
      <alignment horizontal="center" vertical="center" shrinkToFit="1"/>
    </xf>
    <xf numFmtId="0" fontId="0" fillId="18" borderId="2" xfId="0" applyFill="1" applyBorder="1" applyAlignment="1">
      <alignment horizontal="center" vertical="center"/>
    </xf>
    <xf numFmtId="0" fontId="10" fillId="18" borderId="3" xfId="5" applyFont="1" applyFill="1" applyBorder="1" applyAlignment="1">
      <alignment horizontal="center" vertical="center" shrinkToFit="1"/>
    </xf>
    <xf numFmtId="0" fontId="10" fillId="18" borderId="3" xfId="5" applyFont="1" applyFill="1" applyBorder="1" applyAlignment="1">
      <alignment vertical="center"/>
    </xf>
    <xf numFmtId="171" fontId="0" fillId="8" borderId="2" xfId="1" applyNumberFormat="1" applyFont="1" applyFill="1" applyBorder="1"/>
    <xf numFmtId="171" fontId="0" fillId="10" borderId="2" xfId="1" applyNumberFormat="1" applyFont="1" applyFill="1" applyBorder="1"/>
    <xf numFmtId="169" fontId="0" fillId="10" borderId="2" xfId="1" applyFont="1" applyFill="1" applyBorder="1"/>
    <xf numFmtId="172" fontId="0" fillId="0" borderId="2" xfId="0" applyNumberFormat="1" applyBorder="1" applyAlignment="1">
      <alignment horizontal="left"/>
    </xf>
    <xf numFmtId="172" fontId="0" fillId="0" borderId="6" xfId="0" applyNumberFormat="1" applyBorder="1" applyAlignment="1">
      <alignment horizontal="left"/>
    </xf>
    <xf numFmtId="0" fontId="13" fillId="3" borderId="12" xfId="0" applyFont="1" applyFill="1" applyBorder="1" applyAlignment="1">
      <alignment horizontal="center" vertical="center"/>
    </xf>
    <xf numFmtId="172" fontId="0" fillId="0" borderId="2" xfId="0" applyNumberFormat="1" applyBorder="1" applyAlignment="1">
      <alignment horizontal="right"/>
    </xf>
    <xf numFmtId="172" fontId="0" fillId="0" borderId="0" xfId="0" applyNumberFormat="1" applyAlignment="1">
      <alignment horizontal="left"/>
    </xf>
    <xf numFmtId="169" fontId="0" fillId="0" borderId="6" xfId="1" applyFont="1" applyBorder="1"/>
    <xf numFmtId="169" fontId="0" fillId="0" borderId="2" xfId="1" applyFont="1" applyBorder="1"/>
    <xf numFmtId="169" fontId="13" fillId="0" borderId="2" xfId="1" applyFont="1" applyBorder="1"/>
    <xf numFmtId="43" fontId="13" fillId="0" borderId="0" xfId="0" applyNumberFormat="1" applyFont="1"/>
    <xf numFmtId="166" fontId="3" fillId="15" borderId="2" xfId="2" applyNumberFormat="1" applyFont="1" applyFill="1" applyBorder="1" applyAlignment="1">
      <alignment horizontal="right" vertical="center" shrinkToFit="1"/>
    </xf>
    <xf numFmtId="171" fontId="0" fillId="0" borderId="2" xfId="1" applyNumberFormat="1" applyFont="1" applyFill="1" applyBorder="1"/>
    <xf numFmtId="43" fontId="0" fillId="0" borderId="2" xfId="1" applyNumberFormat="1" applyFont="1" applyFill="1" applyBorder="1"/>
    <xf numFmtId="0" fontId="24" fillId="0" borderId="0" xfId="0" applyFont="1"/>
    <xf numFmtId="43" fontId="3" fillId="0" borderId="0" xfId="0" applyNumberFormat="1" applyFont="1" applyAlignment="1">
      <alignment horizontal="center" vertical="center"/>
    </xf>
    <xf numFmtId="4" fontId="21" fillId="6" borderId="11" xfId="0" applyNumberFormat="1" applyFont="1" applyFill="1" applyBorder="1" applyAlignment="1">
      <alignment horizontal="right" vertical="center" wrapText="1"/>
    </xf>
    <xf numFmtId="4" fontId="21" fillId="0" borderId="0" xfId="0" applyNumberFormat="1" applyFont="1"/>
    <xf numFmtId="166" fontId="5" fillId="0" borderId="3" xfId="2" applyNumberFormat="1" applyFont="1" applyFill="1" applyBorder="1" applyAlignment="1">
      <alignment horizontal="right" vertical="center" shrinkToFit="1"/>
    </xf>
    <xf numFmtId="166" fontId="3" fillId="0" borderId="0" xfId="2" applyNumberFormat="1" applyFont="1" applyFill="1" applyBorder="1" applyAlignment="1">
      <alignment horizontal="right" vertical="center" shrinkToFit="1"/>
    </xf>
    <xf numFmtId="173" fontId="3" fillId="0" borderId="0" xfId="0" applyNumberFormat="1" applyFont="1" applyAlignment="1">
      <alignment vertical="center"/>
    </xf>
    <xf numFmtId="173" fontId="4" fillId="0" borderId="0" xfId="2" applyNumberFormat="1" applyFont="1" applyFill="1" applyAlignment="1">
      <alignment vertical="center" shrinkToFit="1"/>
    </xf>
    <xf numFmtId="173" fontId="3" fillId="0" borderId="0" xfId="2" applyNumberFormat="1" applyFont="1" applyFill="1" applyBorder="1" applyAlignment="1">
      <alignment horizontal="right" vertical="center" shrinkToFit="1"/>
    </xf>
    <xf numFmtId="173" fontId="0" fillId="0" borderId="0" xfId="0" applyNumberFormat="1"/>
    <xf numFmtId="173" fontId="21" fillId="0" borderId="0" xfId="0" applyNumberFormat="1" applyFont="1"/>
    <xf numFmtId="173" fontId="21" fillId="6" borderId="11" xfId="0" applyNumberFormat="1" applyFont="1" applyFill="1" applyBorder="1" applyAlignment="1">
      <alignment horizontal="right" vertical="center" wrapText="1"/>
    </xf>
    <xf numFmtId="4" fontId="0" fillId="0" borderId="4" xfId="0" applyNumberFormat="1" applyBorder="1"/>
    <xf numFmtId="174" fontId="21" fillId="0" borderId="0" xfId="0" applyNumberFormat="1" applyFont="1"/>
    <xf numFmtId="3" fontId="25" fillId="0" borderId="0" xfId="0" applyNumberFormat="1" applyFont="1"/>
    <xf numFmtId="168" fontId="4" fillId="0" borderId="0" xfId="2" applyNumberFormat="1" applyFont="1" applyFill="1" applyAlignment="1">
      <alignment vertical="center" shrinkToFit="1"/>
    </xf>
    <xf numFmtId="171" fontId="26" fillId="0" borderId="2" xfId="1" applyNumberFormat="1" applyFont="1" applyFill="1" applyBorder="1"/>
    <xf numFmtId="0" fontId="10" fillId="0" borderId="7" xfId="5" applyFont="1" applyBorder="1" applyAlignment="1">
      <alignment vertical="center"/>
    </xf>
    <xf numFmtId="4" fontId="21" fillId="6" borderId="0" xfId="0" applyNumberFormat="1" applyFont="1" applyFill="1" applyBorder="1" applyAlignment="1">
      <alignment horizontal="right" vertical="center" wrapText="1"/>
    </xf>
    <xf numFmtId="165" fontId="8" fillId="0" borderId="2" xfId="0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10" fillId="0" borderId="3" xfId="5" applyFont="1" applyFill="1" applyBorder="1" applyAlignment="1">
      <alignment horizontal="center" vertical="center" shrinkToFit="1"/>
    </xf>
    <xf numFmtId="0" fontId="10" fillId="0" borderId="3" xfId="5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15" fontId="8" fillId="0" borderId="0" xfId="0" applyNumberFormat="1" applyFont="1" applyAlignment="1">
      <alignment horizontal="left" vertical="center" wrapText="1"/>
    </xf>
    <xf numFmtId="4" fontId="27" fillId="0" borderId="0" xfId="0" applyNumberFormat="1" applyFont="1"/>
    <xf numFmtId="4" fontId="22" fillId="6" borderId="11" xfId="0" applyNumberFormat="1" applyFont="1" applyFill="1" applyBorder="1" applyAlignment="1">
      <alignment horizontal="right" vertical="center" wrapText="1"/>
    </xf>
    <xf numFmtId="14" fontId="28" fillId="6" borderId="13" xfId="0" applyNumberFormat="1" applyFont="1" applyFill="1" applyBorder="1" applyAlignment="1">
      <alignment vertical="center" wrapText="1"/>
    </xf>
    <xf numFmtId="0" fontId="29" fillId="6" borderId="13" xfId="0" applyFont="1" applyFill="1" applyBorder="1" applyAlignment="1">
      <alignment horizontal="left" vertical="center" wrapText="1" indent="1"/>
    </xf>
    <xf numFmtId="0" fontId="28" fillId="6" borderId="13" xfId="0" applyFont="1" applyFill="1" applyBorder="1" applyAlignment="1">
      <alignment horizontal="left" vertical="center" wrapText="1" indent="1"/>
    </xf>
    <xf numFmtId="4" fontId="28" fillId="6" borderId="13" xfId="0" applyNumberFormat="1" applyFont="1" applyFill="1" applyBorder="1" applyAlignment="1">
      <alignment horizontal="right" vertical="center" wrapText="1" indent="1"/>
    </xf>
    <xf numFmtId="0" fontId="28" fillId="6" borderId="13" xfId="0" applyFont="1" applyFill="1" applyBorder="1" applyAlignment="1">
      <alignment horizontal="right" vertical="center" wrapText="1" indent="1"/>
    </xf>
    <xf numFmtId="4" fontId="22" fillId="6" borderId="13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5" fontId="8" fillId="0" borderId="0" xfId="0" applyNumberFormat="1" applyFont="1" applyAlignment="1">
      <alignment horizontal="left" vertical="center" wrapText="1"/>
    </xf>
  </cellXfs>
  <cellStyles count="11">
    <cellStyle name="Comma" xfId="1" builtinId="3"/>
    <cellStyle name="Comma [0]" xfId="2" builtinId="6"/>
    <cellStyle name="Comma [0] 2" xfId="4" xr:uid="{D2931CB3-7E1B-4699-BADC-89B5571FCB8F}"/>
    <cellStyle name="Comma [0] 2 2" xfId="6" xr:uid="{F6717CBA-EAA5-47F0-83EC-3508CED31DF2}"/>
    <cellStyle name="Comma [0] 2 4" xfId="8" xr:uid="{E4E0D492-575A-43C9-BF14-B01A885B0BCC}"/>
    <cellStyle name="Comma 2" xfId="10" xr:uid="{9CD6C61C-AEB7-4064-A7D4-24927AA238B1}"/>
    <cellStyle name="Normal" xfId="0" builtinId="0"/>
    <cellStyle name="Normal 2" xfId="9" xr:uid="{A571CF7A-A458-4764-AFE8-9F81E16B18F6}"/>
    <cellStyle name="Normal 2 4" xfId="3" xr:uid="{E2F443F6-858D-42BB-A9AC-F0CE194982DF}"/>
    <cellStyle name="Normal 5" xfId="7" xr:uid="{BB69139F-E3D9-421C-80A5-605BAA5C2C7A}"/>
    <cellStyle name="Normal_RKA-UPMP" xfId="5" xr:uid="{940940E3-2813-473F-9C9D-6632C80EBF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7" Type="http://schemas.openxmlformats.org/officeDocument/2006/relationships/image" Target="../media/image23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6" Type="http://schemas.openxmlformats.org/officeDocument/2006/relationships/image" Target="../media/image22.png"/><Relationship Id="rId5" Type="http://schemas.openxmlformats.org/officeDocument/2006/relationships/image" Target="../media/image21.png"/><Relationship Id="rId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6" Type="http://schemas.openxmlformats.org/officeDocument/2006/relationships/image" Target="../media/image29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6" Type="http://schemas.openxmlformats.org/officeDocument/2006/relationships/image" Target="../media/image35.png"/><Relationship Id="rId5" Type="http://schemas.openxmlformats.org/officeDocument/2006/relationships/image" Target="../media/image34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7.png"/><Relationship Id="rId1" Type="http://schemas.openxmlformats.org/officeDocument/2006/relationships/image" Target="../media/image36.png"/><Relationship Id="rId6" Type="http://schemas.openxmlformats.org/officeDocument/2006/relationships/image" Target="../media/image41.png"/><Relationship Id="rId5" Type="http://schemas.openxmlformats.org/officeDocument/2006/relationships/image" Target="../media/image40.png"/><Relationship Id="rId4" Type="http://schemas.openxmlformats.org/officeDocument/2006/relationships/image" Target="../media/image39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.png"/><Relationship Id="rId7" Type="http://schemas.openxmlformats.org/officeDocument/2006/relationships/image" Target="../media/image49.png"/><Relationship Id="rId2" Type="http://schemas.openxmlformats.org/officeDocument/2006/relationships/image" Target="../media/image44.png"/><Relationship Id="rId1" Type="http://schemas.openxmlformats.org/officeDocument/2006/relationships/image" Target="../media/image43.png"/><Relationship Id="rId6" Type="http://schemas.openxmlformats.org/officeDocument/2006/relationships/image" Target="../media/image48.png"/><Relationship Id="rId5" Type="http://schemas.openxmlformats.org/officeDocument/2006/relationships/image" Target="../media/image47.png"/><Relationship Id="rId4" Type="http://schemas.openxmlformats.org/officeDocument/2006/relationships/image" Target="../media/image4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0.png"/><Relationship Id="rId1" Type="http://schemas.openxmlformats.org/officeDocument/2006/relationships/image" Target="../media/image4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866268</xdr:colOff>
      <xdr:row>30</xdr:row>
      <xdr:rowOff>64931</xdr:rowOff>
    </xdr:from>
    <xdr:to>
      <xdr:col>16</xdr:col>
      <xdr:colOff>428090</xdr:colOff>
      <xdr:row>42</xdr:row>
      <xdr:rowOff>69437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469B0EC-E91B-6A88-394E-DD11D4E60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43212" y="7437987"/>
          <a:ext cx="7205341" cy="2685617"/>
        </a:xfrm>
        <a:prstGeom prst="rect">
          <a:avLst/>
        </a:prstGeom>
      </xdr:spPr>
    </xdr:pic>
    <xdr:clientData/>
  </xdr:twoCellAnchor>
  <xdr:twoCellAnchor editAs="oneCell">
    <xdr:from>
      <xdr:col>8</xdr:col>
      <xdr:colOff>417014</xdr:colOff>
      <xdr:row>8</xdr:row>
      <xdr:rowOff>18956</xdr:rowOff>
    </xdr:from>
    <xdr:to>
      <xdr:col>12</xdr:col>
      <xdr:colOff>505984</xdr:colOff>
      <xdr:row>17</xdr:row>
      <xdr:rowOff>570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0F47E7C-5784-88F8-360F-F2AF24BEF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02910" y="2255672"/>
          <a:ext cx="5140537" cy="2168543"/>
        </a:xfrm>
        <a:prstGeom prst="rect">
          <a:avLst/>
        </a:prstGeom>
      </xdr:spPr>
    </xdr:pic>
    <xdr:clientData/>
  </xdr:twoCellAnchor>
  <xdr:twoCellAnchor editAs="oneCell">
    <xdr:from>
      <xdr:col>10</xdr:col>
      <xdr:colOff>447112</xdr:colOff>
      <xdr:row>48</xdr:row>
      <xdr:rowOff>142164</xdr:rowOff>
    </xdr:from>
    <xdr:to>
      <xdr:col>17</xdr:col>
      <xdr:colOff>177654</xdr:colOff>
      <xdr:row>56</xdr:row>
      <xdr:rowOff>116560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3E7862E-5281-187C-D71B-35C06053B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419744" y="11872953"/>
          <a:ext cx="4721419" cy="1935098"/>
        </a:xfrm>
        <a:prstGeom prst="rect">
          <a:avLst/>
        </a:prstGeom>
      </xdr:spPr>
    </xdr:pic>
    <xdr:clientData/>
  </xdr:twoCellAnchor>
  <xdr:twoCellAnchor editAs="oneCell">
    <xdr:from>
      <xdr:col>9</xdr:col>
      <xdr:colOff>1968017</xdr:colOff>
      <xdr:row>59</xdr:row>
      <xdr:rowOff>232450</xdr:rowOff>
    </xdr:from>
    <xdr:to>
      <xdr:col>17</xdr:col>
      <xdr:colOff>402498</xdr:colOff>
      <xdr:row>64</xdr:row>
      <xdr:rowOff>137674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86C8730-6B0D-1801-D079-721BECA60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924245" y="14670345"/>
          <a:ext cx="5441762" cy="1119522"/>
        </a:xfrm>
        <a:prstGeom prst="rect">
          <a:avLst/>
        </a:prstGeom>
      </xdr:spPr>
    </xdr:pic>
    <xdr:clientData/>
  </xdr:twoCellAnchor>
  <xdr:twoCellAnchor editAs="oneCell">
    <xdr:from>
      <xdr:col>9</xdr:col>
      <xdr:colOff>1884548</xdr:colOff>
      <xdr:row>64</xdr:row>
      <xdr:rowOff>194040</xdr:rowOff>
    </xdr:from>
    <xdr:to>
      <xdr:col>18</xdr:col>
      <xdr:colOff>95563</xdr:colOff>
      <xdr:row>72</xdr:row>
      <xdr:rowOff>122230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BA3B184-BB53-7744-4C44-BE60F3415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840776" y="15846233"/>
          <a:ext cx="5864436" cy="18888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1279476</xdr:colOff>
      <xdr:row>9</xdr:row>
      <xdr:rowOff>37911</xdr:rowOff>
    </xdr:from>
    <xdr:to>
      <xdr:col>12</xdr:col>
      <xdr:colOff>19388</xdr:colOff>
      <xdr:row>16</xdr:row>
      <xdr:rowOff>18247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D4DC62-8F53-4252-65DB-7617119B8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65372" y="2502090"/>
          <a:ext cx="3791479" cy="1714739"/>
        </a:xfrm>
        <a:prstGeom prst="rect">
          <a:avLst/>
        </a:prstGeom>
      </xdr:spPr>
    </xdr:pic>
    <xdr:clientData/>
  </xdr:twoCellAnchor>
  <xdr:twoCellAnchor editAs="oneCell">
    <xdr:from>
      <xdr:col>8</xdr:col>
      <xdr:colOff>417014</xdr:colOff>
      <xdr:row>19</xdr:row>
      <xdr:rowOff>199031</xdr:rowOff>
    </xdr:from>
    <xdr:to>
      <xdr:col>11</xdr:col>
      <xdr:colOff>68141</xdr:colOff>
      <xdr:row>30</xdr:row>
      <xdr:rowOff>202366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A98504-B455-8D91-B789-75998CDB5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02910" y="5146344"/>
          <a:ext cx="4058216" cy="2505425"/>
        </a:xfrm>
        <a:prstGeom prst="rect">
          <a:avLst/>
        </a:prstGeom>
      </xdr:spPr>
    </xdr:pic>
    <xdr:clientData/>
  </xdr:twoCellAnchor>
  <xdr:twoCellAnchor editAs="oneCell">
    <xdr:from>
      <xdr:col>9</xdr:col>
      <xdr:colOff>1004626</xdr:colOff>
      <xdr:row>77</xdr:row>
      <xdr:rowOff>66344</xdr:rowOff>
    </xdr:from>
    <xdr:to>
      <xdr:col>12</xdr:col>
      <xdr:colOff>494439</xdr:colOff>
      <xdr:row>85</xdr:row>
      <xdr:rowOff>201228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F4F9911-BF15-00D1-2E63-6B7E72B0B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969999" y="18490822"/>
          <a:ext cx="3261903" cy="2001973"/>
        </a:xfrm>
        <a:prstGeom prst="rect">
          <a:avLst/>
        </a:prstGeom>
      </xdr:spPr>
    </xdr:pic>
    <xdr:clientData/>
  </xdr:twoCellAnchor>
  <xdr:twoCellAnchor editAs="oneCell">
    <xdr:from>
      <xdr:col>9</xdr:col>
      <xdr:colOff>606569</xdr:colOff>
      <xdr:row>87</xdr:row>
      <xdr:rowOff>192314</xdr:rowOff>
    </xdr:from>
    <xdr:to>
      <xdr:col>12</xdr:col>
      <xdr:colOff>398060</xdr:colOff>
      <xdr:row>95</xdr:row>
      <xdr:rowOff>38665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3A300BB-6327-A8FA-3866-730EFB17F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571942" y="20938807"/>
          <a:ext cx="3563581" cy="17608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1203656</xdr:colOff>
      <xdr:row>8</xdr:row>
      <xdr:rowOff>151642</xdr:rowOff>
    </xdr:from>
    <xdr:to>
      <xdr:col>12</xdr:col>
      <xdr:colOff>219832</xdr:colOff>
      <xdr:row>15</xdr:row>
      <xdr:rowOff>198663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E9929FA-5BBF-90AD-F7E3-85A2F98E0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89552" y="2388358"/>
          <a:ext cx="4067743" cy="1781424"/>
        </a:xfrm>
        <a:prstGeom prst="rect">
          <a:avLst/>
        </a:prstGeom>
      </xdr:spPr>
    </xdr:pic>
    <xdr:clientData/>
  </xdr:twoCellAnchor>
  <xdr:twoCellAnchor editAs="oneCell">
    <xdr:from>
      <xdr:col>8</xdr:col>
      <xdr:colOff>1070969</xdr:colOff>
      <xdr:row>48</xdr:row>
      <xdr:rowOff>94776</xdr:rowOff>
    </xdr:from>
    <xdr:to>
      <xdr:col>12</xdr:col>
      <xdr:colOff>153829</xdr:colOff>
      <xdr:row>56</xdr:row>
      <xdr:rowOff>28163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F729D2B-84E6-A0A3-DDF2-82ED582B4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56865" y="11325746"/>
          <a:ext cx="4134427" cy="1800476"/>
        </a:xfrm>
        <a:prstGeom prst="rect">
          <a:avLst/>
        </a:prstGeom>
      </xdr:spPr>
    </xdr:pic>
    <xdr:clientData/>
  </xdr:twoCellAnchor>
  <xdr:twoCellAnchor editAs="oneCell">
    <xdr:from>
      <xdr:col>9</xdr:col>
      <xdr:colOff>1639629</xdr:colOff>
      <xdr:row>59</xdr:row>
      <xdr:rowOff>37910</xdr:rowOff>
    </xdr:from>
    <xdr:to>
      <xdr:col>11</xdr:col>
      <xdr:colOff>523361</xdr:colOff>
      <xdr:row>63</xdr:row>
      <xdr:rowOff>170978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97CA8A-04B5-BBAA-01B2-0F0C5AD5B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605002" y="14368059"/>
          <a:ext cx="2011344" cy="1042919"/>
        </a:xfrm>
        <a:prstGeom prst="rect">
          <a:avLst/>
        </a:prstGeom>
      </xdr:spPr>
    </xdr:pic>
    <xdr:clientData/>
  </xdr:twoCellAnchor>
  <xdr:twoCellAnchor editAs="oneCell">
    <xdr:from>
      <xdr:col>9</xdr:col>
      <xdr:colOff>1952387</xdr:colOff>
      <xdr:row>65</xdr:row>
      <xdr:rowOff>189554</xdr:rowOff>
    </xdr:from>
    <xdr:to>
      <xdr:col>13</xdr:col>
      <xdr:colOff>81613</xdr:colOff>
      <xdr:row>70</xdr:row>
      <xdr:rowOff>142441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7966AAC-B7F7-A98B-6CD1-8175FBB64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917760" y="15931867"/>
          <a:ext cx="2545793" cy="1137589"/>
        </a:xfrm>
        <a:prstGeom prst="rect">
          <a:avLst/>
        </a:prstGeom>
      </xdr:spPr>
    </xdr:pic>
    <xdr:clientData/>
  </xdr:twoCellAnchor>
  <xdr:twoCellAnchor editAs="oneCell">
    <xdr:from>
      <xdr:col>10</xdr:col>
      <xdr:colOff>199030</xdr:colOff>
      <xdr:row>71</xdr:row>
      <xdr:rowOff>66343</xdr:rowOff>
    </xdr:from>
    <xdr:to>
      <xdr:col>12</xdr:col>
      <xdr:colOff>611580</xdr:colOff>
      <xdr:row>74</xdr:row>
      <xdr:rowOff>78133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6B02294-618D-2820-3DBF-A65C6752B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173657" y="17220821"/>
          <a:ext cx="2175386" cy="694178"/>
        </a:xfrm>
        <a:prstGeom prst="rect">
          <a:avLst/>
        </a:prstGeom>
      </xdr:spPr>
    </xdr:pic>
    <xdr:clientData/>
  </xdr:twoCellAnchor>
  <xdr:twoCellAnchor editAs="oneCell">
    <xdr:from>
      <xdr:col>10</xdr:col>
      <xdr:colOff>691866</xdr:colOff>
      <xdr:row>75</xdr:row>
      <xdr:rowOff>104255</xdr:rowOff>
    </xdr:from>
    <xdr:to>
      <xdr:col>14</xdr:col>
      <xdr:colOff>319725</xdr:colOff>
      <xdr:row>80</xdr:row>
      <xdr:rowOff>128417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F2D4461-4C6F-A669-19F2-131ADC954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666493" y="18168583"/>
          <a:ext cx="2679650" cy="1208864"/>
        </a:xfrm>
        <a:prstGeom prst="rect">
          <a:avLst/>
        </a:prstGeom>
      </xdr:spPr>
    </xdr:pic>
    <xdr:clientData/>
  </xdr:twoCellAnchor>
  <xdr:twoCellAnchor editAs="oneCell">
    <xdr:from>
      <xdr:col>9</xdr:col>
      <xdr:colOff>1938148</xdr:colOff>
      <xdr:row>80</xdr:row>
      <xdr:rowOff>47387</xdr:rowOff>
    </xdr:from>
    <xdr:to>
      <xdr:col>13</xdr:col>
      <xdr:colOff>338875</xdr:colOff>
      <xdr:row>85</xdr:row>
      <xdr:rowOff>113731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4FEA333-A82B-207B-20D0-073F25BA7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903521" y="19296417"/>
          <a:ext cx="2817294" cy="12036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1014104</xdr:colOff>
      <xdr:row>10</xdr:row>
      <xdr:rowOff>217986</xdr:rowOff>
    </xdr:from>
    <xdr:to>
      <xdr:col>18</xdr:col>
      <xdr:colOff>300183</xdr:colOff>
      <xdr:row>19</xdr:row>
      <xdr:rowOff>153614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8BB2D3D-6764-9CE9-6B89-8A19C434D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88731" y="2909628"/>
          <a:ext cx="4953691" cy="2238687"/>
        </a:xfrm>
        <a:prstGeom prst="rect">
          <a:avLst/>
        </a:prstGeom>
      </xdr:spPr>
    </xdr:pic>
    <xdr:clientData/>
  </xdr:twoCellAnchor>
  <xdr:twoCellAnchor editAs="oneCell">
    <xdr:from>
      <xdr:col>9</xdr:col>
      <xdr:colOff>9477</xdr:colOff>
      <xdr:row>43</xdr:row>
      <xdr:rowOff>170598</xdr:rowOff>
    </xdr:from>
    <xdr:to>
      <xdr:col>13</xdr:col>
      <xdr:colOff>213374</xdr:colOff>
      <xdr:row>53</xdr:row>
      <xdr:rowOff>134658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554BFA1-ADDB-4B1C-A7E2-507C4C1B7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74850" y="11989180"/>
          <a:ext cx="4658375" cy="2238687"/>
        </a:xfrm>
        <a:prstGeom prst="rect">
          <a:avLst/>
        </a:prstGeom>
      </xdr:spPr>
    </xdr:pic>
    <xdr:clientData/>
  </xdr:twoCellAnchor>
  <xdr:twoCellAnchor editAs="oneCell">
    <xdr:from>
      <xdr:col>10</xdr:col>
      <xdr:colOff>511790</xdr:colOff>
      <xdr:row>60</xdr:row>
      <xdr:rowOff>85300</xdr:rowOff>
    </xdr:from>
    <xdr:to>
      <xdr:col>15</xdr:col>
      <xdr:colOff>61586</xdr:colOff>
      <xdr:row>66</xdr:row>
      <xdr:rowOff>193495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BEADCA4-2895-90E4-199A-AE15E4E28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486417" y="14500748"/>
          <a:ext cx="3283975" cy="1520359"/>
        </a:xfrm>
        <a:prstGeom prst="rect">
          <a:avLst/>
        </a:prstGeom>
      </xdr:spPr>
    </xdr:pic>
    <xdr:clientData/>
  </xdr:twoCellAnchor>
  <xdr:twoCellAnchor editAs="oneCell">
    <xdr:from>
      <xdr:col>11</xdr:col>
      <xdr:colOff>341195</xdr:colOff>
      <xdr:row>67</xdr:row>
      <xdr:rowOff>28433</xdr:rowOff>
    </xdr:from>
    <xdr:to>
      <xdr:col>17</xdr:col>
      <xdr:colOff>166427</xdr:colOff>
      <xdr:row>74</xdr:row>
      <xdr:rowOff>36601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044A333-2ABA-7484-E37A-F1C0FE36E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434180" y="16083508"/>
          <a:ext cx="3730008" cy="1647794"/>
        </a:xfrm>
        <a:prstGeom prst="rect">
          <a:avLst/>
        </a:prstGeom>
      </xdr:spPr>
    </xdr:pic>
    <xdr:clientData/>
  </xdr:twoCellAnchor>
  <xdr:twoCellAnchor editAs="oneCell">
    <xdr:from>
      <xdr:col>10</xdr:col>
      <xdr:colOff>729776</xdr:colOff>
      <xdr:row>72</xdr:row>
      <xdr:rowOff>151643</xdr:rowOff>
    </xdr:from>
    <xdr:to>
      <xdr:col>14</xdr:col>
      <xdr:colOff>604589</xdr:colOff>
      <xdr:row>78</xdr:row>
      <xdr:rowOff>6085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128FAA2-1345-9488-729F-347839A0F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704403" y="17391419"/>
          <a:ext cx="2964514" cy="1266606"/>
        </a:xfrm>
        <a:prstGeom prst="rect">
          <a:avLst/>
        </a:prstGeom>
      </xdr:spPr>
    </xdr:pic>
    <xdr:clientData/>
  </xdr:twoCellAnchor>
  <xdr:twoCellAnchor editAs="oneCell">
    <xdr:from>
      <xdr:col>10</xdr:col>
      <xdr:colOff>37910</xdr:colOff>
      <xdr:row>76</xdr:row>
      <xdr:rowOff>56865</xdr:rowOff>
    </xdr:from>
    <xdr:to>
      <xdr:col>14</xdr:col>
      <xdr:colOff>412990</xdr:colOff>
      <xdr:row>83</xdr:row>
      <xdr:rowOff>21687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52C5722A-5644-E879-3EE8-2DB93D455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012537" y="18206492"/>
          <a:ext cx="3464781" cy="1604449"/>
        </a:xfrm>
        <a:prstGeom prst="rect">
          <a:avLst/>
        </a:prstGeom>
      </xdr:spPr>
    </xdr:pic>
    <xdr:clientData/>
  </xdr:twoCellAnchor>
  <xdr:twoCellAnchor editAs="oneCell">
    <xdr:from>
      <xdr:col>10</xdr:col>
      <xdr:colOff>369628</xdr:colOff>
      <xdr:row>81</xdr:row>
      <xdr:rowOff>217985</xdr:rowOff>
    </xdr:from>
    <xdr:to>
      <xdr:col>14</xdr:col>
      <xdr:colOff>375984</xdr:colOff>
      <xdr:row>88</xdr:row>
      <xdr:rowOff>73748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BDFE33C-B48B-F193-1995-F4A87E015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344255" y="19552313"/>
          <a:ext cx="3096057" cy="144800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248047</xdr:colOff>
      <xdr:row>7</xdr:row>
      <xdr:rowOff>377032</xdr:rowOff>
    </xdr:from>
    <xdr:to>
      <xdr:col>16</xdr:col>
      <xdr:colOff>41406</xdr:colOff>
      <xdr:row>14</xdr:row>
      <xdr:rowOff>137953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05B6FB-368D-FA25-5CFF-D109413BB3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45469" y="2113360"/>
          <a:ext cx="3781953" cy="1695687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15</xdr:row>
      <xdr:rowOff>218282</xdr:rowOff>
    </xdr:from>
    <xdr:to>
      <xdr:col>15</xdr:col>
      <xdr:colOff>590703</xdr:colOff>
      <xdr:row>23</xdr:row>
      <xdr:rowOff>88344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01CD94D-5126-7B8F-263D-BAA72B509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97423" y="4087813"/>
          <a:ext cx="3934374" cy="1695687"/>
        </a:xfrm>
        <a:prstGeom prst="rect">
          <a:avLst/>
        </a:prstGeom>
      </xdr:spPr>
    </xdr:pic>
    <xdr:clientData/>
  </xdr:twoCellAnchor>
  <xdr:twoCellAnchor editAs="oneCell">
    <xdr:from>
      <xdr:col>10</xdr:col>
      <xdr:colOff>386955</xdr:colOff>
      <xdr:row>24</xdr:row>
      <xdr:rowOff>158751</xdr:rowOff>
    </xdr:from>
    <xdr:to>
      <xdr:col>17</xdr:col>
      <xdr:colOff>240340</xdr:colOff>
      <xdr:row>31</xdr:row>
      <xdr:rowOff>136767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C1ABA62-DB3F-F320-B5C3-7A689ECCD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684377" y="6082110"/>
          <a:ext cx="4486901" cy="1724266"/>
        </a:xfrm>
        <a:prstGeom prst="rect">
          <a:avLst/>
        </a:prstGeom>
      </xdr:spPr>
    </xdr:pic>
    <xdr:clientData/>
  </xdr:twoCellAnchor>
  <xdr:twoCellAnchor editAs="oneCell">
    <xdr:from>
      <xdr:col>10</xdr:col>
      <xdr:colOff>367109</xdr:colOff>
      <xdr:row>31</xdr:row>
      <xdr:rowOff>138907</xdr:rowOff>
    </xdr:from>
    <xdr:to>
      <xdr:col>16</xdr:col>
      <xdr:colOff>160468</xdr:colOff>
      <xdr:row>38</xdr:row>
      <xdr:rowOff>158983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9230BD0-261E-99C9-74E9-89AA1290C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664531" y="7808516"/>
          <a:ext cx="3781953" cy="1667108"/>
        </a:xfrm>
        <a:prstGeom prst="rect">
          <a:avLst/>
        </a:prstGeom>
      </xdr:spPr>
    </xdr:pic>
    <xdr:clientData/>
  </xdr:twoCellAnchor>
  <xdr:twoCellAnchor editAs="oneCell">
    <xdr:from>
      <xdr:col>11</xdr:col>
      <xdr:colOff>277812</xdr:colOff>
      <xdr:row>41</xdr:row>
      <xdr:rowOff>168671</xdr:rowOff>
    </xdr:from>
    <xdr:to>
      <xdr:col>16</xdr:col>
      <xdr:colOff>601777</xdr:colOff>
      <xdr:row>48</xdr:row>
      <xdr:rowOff>127634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3DF1CD1-0A4F-DA70-B553-B4B223551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220156" y="10169921"/>
          <a:ext cx="3667637" cy="1705213"/>
        </a:xfrm>
        <a:prstGeom prst="rect">
          <a:avLst/>
        </a:prstGeom>
      </xdr:spPr>
    </xdr:pic>
    <xdr:clientData/>
  </xdr:twoCellAnchor>
  <xdr:twoCellAnchor editAs="oneCell">
    <xdr:from>
      <xdr:col>9</xdr:col>
      <xdr:colOff>1170780</xdr:colOff>
      <xdr:row>144</xdr:row>
      <xdr:rowOff>99219</xdr:rowOff>
    </xdr:from>
    <xdr:to>
      <xdr:col>15</xdr:col>
      <xdr:colOff>412898</xdr:colOff>
      <xdr:row>152</xdr:row>
      <xdr:rowOff>286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0CDA439-18E0-36B2-725D-734AF2CA5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138671" y="33754219"/>
          <a:ext cx="3915321" cy="172426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207015</xdr:colOff>
      <xdr:row>6</xdr:row>
      <xdr:rowOff>218281</xdr:rowOff>
    </xdr:from>
    <xdr:to>
      <xdr:col>15</xdr:col>
      <xdr:colOff>161351</xdr:colOff>
      <xdr:row>13</xdr:row>
      <xdr:rowOff>256652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28B587-8B1E-E5E8-321F-61ADE24BC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10659" y="1703535"/>
          <a:ext cx="3828912" cy="1932609"/>
        </a:xfrm>
        <a:prstGeom prst="rect">
          <a:avLst/>
        </a:prstGeom>
      </xdr:spPr>
    </xdr:pic>
    <xdr:clientData/>
  </xdr:twoCellAnchor>
  <xdr:twoCellAnchor editAs="oneCell">
    <xdr:from>
      <xdr:col>10</xdr:col>
      <xdr:colOff>80889</xdr:colOff>
      <xdr:row>15</xdr:row>
      <xdr:rowOff>191039</xdr:rowOff>
    </xdr:from>
    <xdr:to>
      <xdr:col>15</xdr:col>
      <xdr:colOff>73331</xdr:colOff>
      <xdr:row>24</xdr:row>
      <xdr:rowOff>80582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8B243A2-33B9-4A60-7090-55D2AB4D0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84533" y="4044090"/>
          <a:ext cx="3867018" cy="1923695"/>
        </a:xfrm>
        <a:prstGeom prst="rect">
          <a:avLst/>
        </a:prstGeom>
      </xdr:spPr>
    </xdr:pic>
    <xdr:clientData/>
  </xdr:twoCellAnchor>
  <xdr:twoCellAnchor editAs="oneCell">
    <xdr:from>
      <xdr:col>10</xdr:col>
      <xdr:colOff>311783</xdr:colOff>
      <xdr:row>26</xdr:row>
      <xdr:rowOff>93502</xdr:rowOff>
    </xdr:from>
    <xdr:to>
      <xdr:col>15</xdr:col>
      <xdr:colOff>617306</xdr:colOff>
      <xdr:row>34</xdr:row>
      <xdr:rowOff>73924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65D6503-7198-25E8-D0BC-4DF7EADF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615427" y="6486553"/>
          <a:ext cx="4180099" cy="1896185"/>
        </a:xfrm>
        <a:prstGeom prst="rect">
          <a:avLst/>
        </a:prstGeom>
      </xdr:spPr>
    </xdr:pic>
    <xdr:clientData/>
  </xdr:twoCellAnchor>
  <xdr:twoCellAnchor editAs="oneCell">
    <xdr:from>
      <xdr:col>10</xdr:col>
      <xdr:colOff>399230</xdr:colOff>
      <xdr:row>32</xdr:row>
      <xdr:rowOff>207520</xdr:rowOff>
    </xdr:from>
    <xdr:to>
      <xdr:col>15</xdr:col>
      <xdr:colOff>247489</xdr:colOff>
      <xdr:row>40</xdr:row>
      <xdr:rowOff>18445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8623F86-BDDE-3B7F-678B-AA314849C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702874" y="8064300"/>
          <a:ext cx="3722835" cy="1672874"/>
        </a:xfrm>
        <a:prstGeom prst="rect">
          <a:avLst/>
        </a:prstGeom>
      </xdr:spPr>
    </xdr:pic>
    <xdr:clientData/>
  </xdr:twoCellAnchor>
  <xdr:twoCellAnchor editAs="oneCell">
    <xdr:from>
      <xdr:col>10</xdr:col>
      <xdr:colOff>179267</xdr:colOff>
      <xdr:row>40</xdr:row>
      <xdr:rowOff>144792</xdr:rowOff>
    </xdr:from>
    <xdr:to>
      <xdr:col>15</xdr:col>
      <xdr:colOff>75158</xdr:colOff>
      <xdr:row>47</xdr:row>
      <xdr:rowOff>170439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4D51A75-9FA9-98DC-84A4-C058626B4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482911" y="9863521"/>
          <a:ext cx="3770467" cy="1769206"/>
        </a:xfrm>
        <a:prstGeom prst="rect">
          <a:avLst/>
        </a:prstGeom>
      </xdr:spPr>
    </xdr:pic>
    <xdr:clientData/>
  </xdr:twoCellAnchor>
  <xdr:twoCellAnchor editAs="oneCell">
    <xdr:from>
      <xdr:col>11</xdr:col>
      <xdr:colOff>238126</xdr:colOff>
      <xdr:row>128</xdr:row>
      <xdr:rowOff>188516</xdr:rowOff>
    </xdr:from>
    <xdr:to>
      <xdr:col>16</xdr:col>
      <xdr:colOff>121573</xdr:colOff>
      <xdr:row>136</xdr:row>
      <xdr:rowOff>68104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3812B33-7301-09C2-49FE-FFB6F09C5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180470" y="30192266"/>
          <a:ext cx="3762900" cy="17052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109140</xdr:colOff>
      <xdr:row>7</xdr:row>
      <xdr:rowOff>406797</xdr:rowOff>
    </xdr:from>
    <xdr:to>
      <xdr:col>18</xdr:col>
      <xdr:colOff>189047</xdr:colOff>
      <xdr:row>15</xdr:row>
      <xdr:rowOff>74070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E54CBE-89F4-4BCA-47D0-EBF46F79D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41328" y="2143125"/>
          <a:ext cx="3810532" cy="1800476"/>
        </a:xfrm>
        <a:prstGeom prst="rect">
          <a:avLst/>
        </a:prstGeom>
      </xdr:spPr>
    </xdr:pic>
    <xdr:clientData/>
  </xdr:twoCellAnchor>
  <xdr:twoCellAnchor editAs="oneCell">
    <xdr:from>
      <xdr:col>12</xdr:col>
      <xdr:colOff>168671</xdr:colOff>
      <xdr:row>15</xdr:row>
      <xdr:rowOff>168671</xdr:rowOff>
    </xdr:from>
    <xdr:to>
      <xdr:col>17</xdr:col>
      <xdr:colOff>277157</xdr:colOff>
      <xdr:row>23</xdr:row>
      <xdr:rowOff>124470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FF34076-F03B-3F22-5A73-7A984EBAB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755937" y="4038202"/>
          <a:ext cx="3839111" cy="1781424"/>
        </a:xfrm>
        <a:prstGeom prst="rect">
          <a:avLst/>
        </a:prstGeom>
      </xdr:spPr>
    </xdr:pic>
    <xdr:clientData/>
  </xdr:twoCellAnchor>
  <xdr:twoCellAnchor editAs="oneCell">
    <xdr:from>
      <xdr:col>13</xdr:col>
      <xdr:colOff>208359</xdr:colOff>
      <xdr:row>25</xdr:row>
      <xdr:rowOff>69453</xdr:rowOff>
    </xdr:from>
    <xdr:to>
      <xdr:col>18</xdr:col>
      <xdr:colOff>126318</xdr:colOff>
      <xdr:row>32</xdr:row>
      <xdr:rowOff>87552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0C817AF-68A0-D8A7-3247-918AE858F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440547" y="6221016"/>
          <a:ext cx="3648584" cy="1714739"/>
        </a:xfrm>
        <a:prstGeom prst="rect">
          <a:avLst/>
        </a:prstGeom>
      </xdr:spPr>
    </xdr:pic>
    <xdr:clientData/>
  </xdr:twoCellAnchor>
  <xdr:twoCellAnchor editAs="oneCell">
    <xdr:from>
      <xdr:col>13</xdr:col>
      <xdr:colOff>486172</xdr:colOff>
      <xdr:row>33</xdr:row>
      <xdr:rowOff>59531</xdr:rowOff>
    </xdr:from>
    <xdr:to>
      <xdr:col>18</xdr:col>
      <xdr:colOff>442236</xdr:colOff>
      <xdr:row>40</xdr:row>
      <xdr:rowOff>155818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F5790D9-89BE-3525-90DF-7E1A8D310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718360" y="8185547"/>
          <a:ext cx="3686689" cy="1743318"/>
        </a:xfrm>
        <a:prstGeom prst="rect">
          <a:avLst/>
        </a:prstGeom>
      </xdr:spPr>
    </xdr:pic>
    <xdr:clientData/>
  </xdr:twoCellAnchor>
  <xdr:twoCellAnchor editAs="oneCell">
    <xdr:from>
      <xdr:col>12</xdr:col>
      <xdr:colOff>228202</xdr:colOff>
      <xdr:row>44</xdr:row>
      <xdr:rowOff>138907</xdr:rowOff>
    </xdr:from>
    <xdr:to>
      <xdr:col>17</xdr:col>
      <xdr:colOff>212845</xdr:colOff>
      <xdr:row>51</xdr:row>
      <xdr:rowOff>86365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3BC544D-B948-86FE-5988-FB6B8E472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815468" y="10824766"/>
          <a:ext cx="3715268" cy="1743318"/>
        </a:xfrm>
        <a:prstGeom prst="rect">
          <a:avLst/>
        </a:prstGeom>
      </xdr:spPr>
    </xdr:pic>
    <xdr:clientData/>
  </xdr:twoCellAnchor>
  <xdr:twoCellAnchor editAs="oneCell">
    <xdr:from>
      <xdr:col>8</xdr:col>
      <xdr:colOff>367110</xdr:colOff>
      <xdr:row>132</xdr:row>
      <xdr:rowOff>1</xdr:rowOff>
    </xdr:from>
    <xdr:to>
      <xdr:col>12</xdr:col>
      <xdr:colOff>154502</xdr:colOff>
      <xdr:row>139</xdr:row>
      <xdr:rowOff>145897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5C5C318-8ECE-2572-FBDE-830294CFD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55079" y="30966173"/>
          <a:ext cx="3686689" cy="174331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448733</xdr:colOff>
      <xdr:row>74</xdr:row>
      <xdr:rowOff>143933</xdr:rowOff>
    </xdr:from>
    <xdr:to>
      <xdr:col>8</xdr:col>
      <xdr:colOff>1191721</xdr:colOff>
      <xdr:row>81</xdr:row>
      <xdr:rowOff>182117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9102F66-0B6B-245D-4C6D-8C7EDE229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41200" y="17788466"/>
          <a:ext cx="742988" cy="163838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9</xdr:row>
      <xdr:rowOff>0</xdr:rowOff>
    </xdr:from>
    <xdr:to>
      <xdr:col>12</xdr:col>
      <xdr:colOff>129247</xdr:colOff>
      <xdr:row>13</xdr:row>
      <xdr:rowOff>95310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4CFF31F-AE84-0B01-CC61-AE0DEE266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62933" y="2463800"/>
          <a:ext cx="2533780" cy="116211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12</xdr:col>
      <xdr:colOff>154649</xdr:colOff>
      <xdr:row>23</xdr:row>
      <xdr:rowOff>38161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20EAF1B-70CB-E2E7-A51A-B7B18F36A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64533" y="4690533"/>
          <a:ext cx="2559182" cy="1181161"/>
        </a:xfrm>
        <a:prstGeom prst="rect">
          <a:avLst/>
        </a:prstGeom>
      </xdr:spPr>
    </xdr:pic>
    <xdr:clientData/>
  </xdr:twoCellAnchor>
  <xdr:twoCellAnchor editAs="oneCell">
    <xdr:from>
      <xdr:col>10</xdr:col>
      <xdr:colOff>25400</xdr:colOff>
      <xdr:row>26</xdr:row>
      <xdr:rowOff>110066</xdr:rowOff>
    </xdr:from>
    <xdr:to>
      <xdr:col>13</xdr:col>
      <xdr:colOff>628780</xdr:colOff>
      <xdr:row>31</xdr:row>
      <xdr:rowOff>46627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9CAAE1F-8720-69E3-502A-E20CE9B8D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868400" y="6680199"/>
          <a:ext cx="2533780" cy="1181161"/>
        </a:xfrm>
        <a:prstGeom prst="rect">
          <a:avLst/>
        </a:prstGeom>
      </xdr:spPr>
    </xdr:pic>
    <xdr:clientData/>
  </xdr:twoCellAnchor>
  <xdr:twoCellAnchor editAs="oneCell">
    <xdr:from>
      <xdr:col>10</xdr:col>
      <xdr:colOff>194733</xdr:colOff>
      <xdr:row>32</xdr:row>
      <xdr:rowOff>42333</xdr:rowOff>
    </xdr:from>
    <xdr:to>
      <xdr:col>14</xdr:col>
      <xdr:colOff>65742</xdr:colOff>
      <xdr:row>36</xdr:row>
      <xdr:rowOff>258291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805129C-B025-0153-6D23-A1F07B2D1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037733" y="8085666"/>
          <a:ext cx="2444876" cy="1130358"/>
        </a:xfrm>
        <a:prstGeom prst="rect">
          <a:avLst/>
        </a:prstGeom>
      </xdr:spPr>
    </xdr:pic>
    <xdr:clientData/>
  </xdr:twoCellAnchor>
  <xdr:twoCellAnchor editAs="oneCell">
    <xdr:from>
      <xdr:col>9</xdr:col>
      <xdr:colOff>1109134</xdr:colOff>
      <xdr:row>40</xdr:row>
      <xdr:rowOff>25400</xdr:rowOff>
    </xdr:from>
    <xdr:to>
      <xdr:col>13</xdr:col>
      <xdr:colOff>556812</xdr:colOff>
      <xdr:row>45</xdr:row>
      <xdr:rowOff>19114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CF9883A-FED3-2F39-2F1B-FD6056E6E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834534" y="9948333"/>
          <a:ext cx="2495678" cy="1238314"/>
        </a:xfrm>
        <a:prstGeom prst="rect">
          <a:avLst/>
        </a:prstGeom>
      </xdr:spPr>
    </xdr:pic>
    <xdr:clientData/>
  </xdr:twoCellAnchor>
  <xdr:twoCellAnchor editAs="oneCell">
    <xdr:from>
      <xdr:col>8</xdr:col>
      <xdr:colOff>973666</xdr:colOff>
      <xdr:row>127</xdr:row>
      <xdr:rowOff>110066</xdr:rowOff>
    </xdr:from>
    <xdr:to>
      <xdr:col>12</xdr:col>
      <xdr:colOff>247789</xdr:colOff>
      <xdr:row>132</xdr:row>
      <xdr:rowOff>192679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8895540-A6EA-D021-362F-CF5EDF40F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66133" y="30022799"/>
          <a:ext cx="2711589" cy="1225613"/>
        </a:xfrm>
        <a:prstGeom prst="rect">
          <a:avLst/>
        </a:prstGeom>
      </xdr:spPr>
    </xdr:pic>
    <xdr:clientData/>
  </xdr:twoCellAnchor>
  <xdr:twoCellAnchor editAs="oneCell">
    <xdr:from>
      <xdr:col>4</xdr:col>
      <xdr:colOff>474133</xdr:colOff>
      <xdr:row>123</xdr:row>
      <xdr:rowOff>171028</xdr:rowOff>
    </xdr:from>
    <xdr:to>
      <xdr:col>12</xdr:col>
      <xdr:colOff>376356</xdr:colOff>
      <xdr:row>139</xdr:row>
      <xdr:rowOff>49292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E14D455-FB00-187B-E776-B94B955D8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925733" y="29624868"/>
          <a:ext cx="8294383" cy="361714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330200</xdr:colOff>
      <xdr:row>73</xdr:row>
      <xdr:rowOff>143933</xdr:rowOff>
    </xdr:from>
    <xdr:to>
      <xdr:col>8</xdr:col>
      <xdr:colOff>1073188</xdr:colOff>
      <xdr:row>80</xdr:row>
      <xdr:rowOff>182117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5BF32A-7B25-4D3A-9487-A5E7D2415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22667" y="17559866"/>
          <a:ext cx="742988" cy="1638384"/>
        </a:xfrm>
        <a:prstGeom prst="rect">
          <a:avLst/>
        </a:prstGeom>
      </xdr:spPr>
    </xdr:pic>
    <xdr:clientData/>
  </xdr:twoCellAnchor>
  <xdr:twoCellAnchor editAs="oneCell">
    <xdr:from>
      <xdr:col>8</xdr:col>
      <xdr:colOff>1198880</xdr:colOff>
      <xdr:row>116</xdr:row>
      <xdr:rowOff>213360</xdr:rowOff>
    </xdr:from>
    <xdr:to>
      <xdr:col>23</xdr:col>
      <xdr:colOff>425076</xdr:colOff>
      <xdr:row>131</xdr:row>
      <xdr:rowOff>285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8D056DD-AD1F-4062-BE8B-35B1D49BC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69520" y="27909520"/>
          <a:ext cx="10341236" cy="32921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330200</xdr:colOff>
      <xdr:row>73</xdr:row>
      <xdr:rowOff>143933</xdr:rowOff>
    </xdr:from>
    <xdr:to>
      <xdr:col>8</xdr:col>
      <xdr:colOff>1073188</xdr:colOff>
      <xdr:row>80</xdr:row>
      <xdr:rowOff>182117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12A37A-8B49-44B5-BD26-8B528591B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90680" y="17502293"/>
          <a:ext cx="742988" cy="16383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39257-DC62-446B-AE0A-663996F3BE33}">
  <sheetPr>
    <pageSetUpPr fitToPage="1"/>
  </sheetPr>
  <dimension ref="A1:Z115"/>
  <sheetViews>
    <sheetView topLeftCell="A24" zoomScale="57" zoomScaleNormal="73" workbookViewId="0">
      <selection activeCell="E42" sqref="E42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28.77734375" style="2" bestFit="1" customWidth="1"/>
    <col min="11" max="11" width="16" style="2" customWidth="1"/>
    <col min="12" max="16384" width="9.21875" style="2"/>
  </cols>
  <sheetData>
    <row r="1" spans="1:26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6" ht="19.5" customHeight="1" x14ac:dyDescent="0.3">
      <c r="A2" s="227" t="s">
        <v>1</v>
      </c>
      <c r="B2" s="227"/>
      <c r="C2" s="227"/>
      <c r="D2" s="227"/>
      <c r="E2" s="227"/>
      <c r="F2" s="227"/>
      <c r="G2" s="227"/>
      <c r="H2" s="227"/>
      <c r="I2" s="1"/>
    </row>
    <row r="3" spans="1:26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6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6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6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6" ht="19.5" customHeight="1" x14ac:dyDescent="0.3">
      <c r="B7" s="16"/>
      <c r="C7" s="16"/>
      <c r="F7" s="18"/>
    </row>
    <row r="8" spans="1:26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6" ht="18" customHeight="1" x14ac:dyDescent="0.3">
      <c r="A9" s="67">
        <v>45839</v>
      </c>
      <c r="B9" s="68"/>
      <c r="C9" s="69"/>
      <c r="D9" s="70" t="s">
        <v>17</v>
      </c>
      <c r="E9" s="71">
        <v>597691084.75</v>
      </c>
      <c r="F9" s="72"/>
      <c r="G9" s="73">
        <f>E9</f>
        <v>597691084.75</v>
      </c>
      <c r="H9" s="73">
        <f>G9</f>
        <v>597691084.75</v>
      </c>
      <c r="I9" s="53"/>
      <c r="J9" s="2" t="s">
        <v>28</v>
      </c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30"/>
    </row>
    <row r="10" spans="1:26" ht="18" customHeight="1" x14ac:dyDescent="0.3">
      <c r="A10" s="22">
        <v>45852</v>
      </c>
      <c r="B10" s="26"/>
      <c r="C10" s="27">
        <v>1</v>
      </c>
      <c r="D10" s="28" t="s">
        <v>122</v>
      </c>
      <c r="E10" s="31"/>
      <c r="F10" s="31">
        <v>2900</v>
      </c>
      <c r="G10" s="25">
        <f>(G9+E10)-F10</f>
        <v>597688184.75</v>
      </c>
      <c r="H10" s="25">
        <f>G10</f>
        <v>597688184.75</v>
      </c>
      <c r="I10" s="53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60"/>
    </row>
    <row r="11" spans="1:26" ht="18" customHeight="1" x14ac:dyDescent="0.3">
      <c r="A11" s="22">
        <v>45852</v>
      </c>
      <c r="B11" s="26"/>
      <c r="C11" s="27">
        <v>1</v>
      </c>
      <c r="D11" s="28" t="s">
        <v>122</v>
      </c>
      <c r="E11" s="31"/>
      <c r="F11" s="24">
        <v>6100000</v>
      </c>
      <c r="G11" s="25">
        <f t="shared" ref="G11:G20" si="0">(G10+E11)-F11</f>
        <v>591588184.75</v>
      </c>
      <c r="H11" s="25">
        <f t="shared" ref="H11:H21" si="1">G11</f>
        <v>591588184.75</v>
      </c>
      <c r="I11" s="53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60"/>
    </row>
    <row r="12" spans="1:26" ht="22.05" customHeight="1" x14ac:dyDescent="0.3">
      <c r="A12" s="22">
        <v>45853</v>
      </c>
      <c r="B12" s="61"/>
      <c r="C12" s="27">
        <v>2</v>
      </c>
      <c r="D12" s="28" t="s">
        <v>123</v>
      </c>
      <c r="E12" s="31"/>
      <c r="F12" s="24">
        <v>76798800</v>
      </c>
      <c r="G12" s="25">
        <f t="shared" si="0"/>
        <v>514789384.75</v>
      </c>
      <c r="H12" s="25">
        <f t="shared" si="1"/>
        <v>514789384.75</v>
      </c>
      <c r="I12" s="53"/>
    </row>
    <row r="13" spans="1:26" ht="22.05" customHeight="1" x14ac:dyDescent="0.3">
      <c r="A13" s="22">
        <v>45853</v>
      </c>
      <c r="B13" s="62"/>
      <c r="C13" s="27">
        <v>2</v>
      </c>
      <c r="D13" s="28" t="s">
        <v>123</v>
      </c>
      <c r="E13" s="31"/>
      <c r="F13" s="24">
        <v>410250</v>
      </c>
      <c r="G13" s="25">
        <f t="shared" si="0"/>
        <v>514379134.75</v>
      </c>
      <c r="H13" s="25">
        <f t="shared" si="1"/>
        <v>514379134.75</v>
      </c>
      <c r="I13" s="53"/>
    </row>
    <row r="14" spans="1:26" ht="22.05" customHeight="1" x14ac:dyDescent="0.3">
      <c r="A14" s="22">
        <v>45869</v>
      </c>
      <c r="B14" s="26"/>
      <c r="C14" s="27"/>
      <c r="D14" s="28" t="s">
        <v>32</v>
      </c>
      <c r="E14" s="23">
        <v>6020029500</v>
      </c>
      <c r="F14" s="24"/>
      <c r="G14" s="25">
        <f t="shared" si="0"/>
        <v>6534408634.75</v>
      </c>
      <c r="H14" s="25">
        <f t="shared" si="1"/>
        <v>6534408634.75</v>
      </c>
      <c r="I14" s="53"/>
    </row>
    <row r="15" spans="1:26" ht="18" customHeight="1" x14ac:dyDescent="0.3">
      <c r="A15" s="22">
        <v>45869</v>
      </c>
      <c r="B15" s="26"/>
      <c r="C15" s="27">
        <v>3</v>
      </c>
      <c r="D15" s="28" t="s">
        <v>124</v>
      </c>
      <c r="E15" s="31"/>
      <c r="F15" s="31">
        <v>1319052496</v>
      </c>
      <c r="G15" s="25">
        <f t="shared" si="0"/>
        <v>5215356138.75</v>
      </c>
      <c r="H15" s="25">
        <f t="shared" si="1"/>
        <v>5215356138.75</v>
      </c>
      <c r="I15" s="53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60"/>
    </row>
    <row r="16" spans="1:26" ht="18" customHeight="1" x14ac:dyDescent="0.3">
      <c r="A16" s="22">
        <v>45869</v>
      </c>
      <c r="B16" s="26"/>
      <c r="C16" s="27"/>
      <c r="D16" s="28" t="s">
        <v>34</v>
      </c>
      <c r="E16" s="31"/>
      <c r="F16" s="31">
        <v>15000</v>
      </c>
      <c r="G16" s="25">
        <f t="shared" si="0"/>
        <v>5215341138.75</v>
      </c>
      <c r="H16" s="25">
        <f t="shared" si="1"/>
        <v>5215341138.75</v>
      </c>
      <c r="I16" s="53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60"/>
    </row>
    <row r="17" spans="1:26" ht="18" customHeight="1" x14ac:dyDescent="0.3">
      <c r="A17" s="22">
        <v>45869</v>
      </c>
      <c r="B17" s="26"/>
      <c r="C17" s="27">
        <v>4</v>
      </c>
      <c r="D17" s="28" t="s">
        <v>125</v>
      </c>
      <c r="E17" s="31"/>
      <c r="F17" s="31">
        <v>161461900</v>
      </c>
      <c r="G17" s="25">
        <f t="shared" si="0"/>
        <v>5053879238.75</v>
      </c>
      <c r="H17" s="25">
        <f t="shared" si="1"/>
        <v>5053879238.75</v>
      </c>
      <c r="I17" s="53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60"/>
    </row>
    <row r="18" spans="1:26" ht="18" customHeight="1" x14ac:dyDescent="0.3">
      <c r="A18" s="22">
        <v>45869</v>
      </c>
      <c r="B18" s="26"/>
      <c r="C18" s="27">
        <v>5</v>
      </c>
      <c r="D18" s="28" t="s">
        <v>126</v>
      </c>
      <c r="E18" s="31"/>
      <c r="F18" s="31">
        <v>135550000</v>
      </c>
      <c r="G18" s="25">
        <f t="shared" si="0"/>
        <v>4918329238.75</v>
      </c>
      <c r="H18" s="25">
        <f t="shared" si="1"/>
        <v>4918329238.75</v>
      </c>
      <c r="I18" s="53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60"/>
    </row>
    <row r="19" spans="1:26" ht="18" customHeight="1" x14ac:dyDescent="0.3">
      <c r="A19" s="22">
        <v>45869</v>
      </c>
      <c r="B19" s="26"/>
      <c r="C19" s="27">
        <v>6</v>
      </c>
      <c r="D19" s="28" t="s">
        <v>127</v>
      </c>
      <c r="E19" s="31"/>
      <c r="F19" s="31">
        <v>88600000</v>
      </c>
      <c r="G19" s="25">
        <f t="shared" si="0"/>
        <v>4829729238.75</v>
      </c>
      <c r="H19" s="25">
        <f t="shared" si="1"/>
        <v>4829729238.75</v>
      </c>
      <c r="I19" s="53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60"/>
    </row>
    <row r="20" spans="1:26" ht="18" customHeight="1" thickBot="1" x14ac:dyDescent="0.35">
      <c r="A20" s="81">
        <v>45869</v>
      </c>
      <c r="B20" s="82"/>
      <c r="C20" s="83">
        <v>7</v>
      </c>
      <c r="D20" s="88" t="s">
        <v>128</v>
      </c>
      <c r="E20" s="110"/>
      <c r="F20" s="90">
        <v>138910000</v>
      </c>
      <c r="G20" s="87">
        <f t="shared" si="0"/>
        <v>4690819238.75</v>
      </c>
      <c r="H20" s="87">
        <f t="shared" si="1"/>
        <v>4690819238.75</v>
      </c>
      <c r="I20" s="53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60"/>
    </row>
    <row r="21" spans="1:26" ht="22.05" customHeight="1" x14ac:dyDescent="0.2">
      <c r="A21" s="74"/>
      <c r="B21" s="75"/>
      <c r="C21" s="76"/>
      <c r="D21" s="77" t="s">
        <v>76</v>
      </c>
      <c r="E21" s="78">
        <f>SUM(E9:E20)</f>
        <v>6617720584.75</v>
      </c>
      <c r="F21" s="78">
        <f>SUM(F10:F20)</f>
        <v>1926901346</v>
      </c>
      <c r="G21" s="79">
        <f>E21-F21</f>
        <v>4690819238.75</v>
      </c>
      <c r="H21" s="80">
        <f t="shared" si="1"/>
        <v>4690819238.75</v>
      </c>
      <c r="I21" s="193">
        <v>4690819238.75</v>
      </c>
      <c r="J21" s="194">
        <f>H21-I21</f>
        <v>0</v>
      </c>
    </row>
    <row r="22" spans="1:26" ht="15.45" customHeight="1" x14ac:dyDescent="0.3">
      <c r="A22" s="22"/>
      <c r="B22" s="26"/>
      <c r="C22" s="27"/>
      <c r="D22" s="57"/>
      <c r="E22" s="58"/>
      <c r="F22" s="58"/>
      <c r="G22" s="25"/>
      <c r="H22" s="25"/>
      <c r="I22" s="53"/>
    </row>
    <row r="23" spans="1:26" ht="18" customHeight="1" x14ac:dyDescent="0.3">
      <c r="A23" s="67">
        <v>45839</v>
      </c>
      <c r="B23" s="68"/>
      <c r="C23" s="69"/>
      <c r="D23" s="70" t="s">
        <v>19</v>
      </c>
      <c r="E23" s="71">
        <v>1883685912.8199999</v>
      </c>
      <c r="F23" s="72"/>
      <c r="G23" s="73">
        <f>E23</f>
        <v>1883685912.8199999</v>
      </c>
      <c r="H23" s="73">
        <f>H21+G23</f>
        <v>6574505151.5699997</v>
      </c>
      <c r="I23" s="53"/>
      <c r="J23" s="2" t="s">
        <v>29</v>
      </c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30"/>
    </row>
    <row r="24" spans="1:26" ht="18" customHeight="1" x14ac:dyDescent="0.25">
      <c r="A24" s="22">
        <v>45839.236678240741</v>
      </c>
      <c r="B24" s="26"/>
      <c r="C24" s="27"/>
      <c r="D24" s="44" t="s">
        <v>57</v>
      </c>
      <c r="E24" s="107">
        <v>1574649.2</v>
      </c>
      <c r="F24" s="47"/>
      <c r="G24" s="25">
        <f>(G23+E24)-F24</f>
        <v>1885260562.02</v>
      </c>
      <c r="H24" s="25">
        <f>(H23+E24)-F24</f>
        <v>6576079800.7699995</v>
      </c>
      <c r="I24" s="53"/>
      <c r="J24" s="54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30"/>
    </row>
    <row r="25" spans="1:26" ht="18" customHeight="1" x14ac:dyDescent="0.3">
      <c r="A25" s="22">
        <v>45839.236678240741</v>
      </c>
      <c r="B25" s="26"/>
      <c r="C25" s="27"/>
      <c r="D25" s="44" t="s">
        <v>49</v>
      </c>
      <c r="E25" s="45"/>
      <c r="F25" s="47">
        <v>314929.84000000003</v>
      </c>
      <c r="G25" s="25">
        <f t="shared" ref="G25:G49" si="2">(G24+E25)-F25</f>
        <v>1884945632.1800001</v>
      </c>
      <c r="H25" s="25">
        <f t="shared" ref="H25:H49" si="3">(H24+E25)-F25</f>
        <v>6575764870.9299994</v>
      </c>
      <c r="I25" s="53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30"/>
    </row>
    <row r="26" spans="1:26" ht="18" customHeight="1" x14ac:dyDescent="0.3">
      <c r="A26" s="22">
        <v>45840.247106481482</v>
      </c>
      <c r="B26" s="26"/>
      <c r="C26" s="27"/>
      <c r="D26" s="44" t="s">
        <v>34</v>
      </c>
      <c r="E26" s="31"/>
      <c r="F26" s="48">
        <v>10000</v>
      </c>
      <c r="G26" s="25">
        <f t="shared" si="2"/>
        <v>1884935632.1800001</v>
      </c>
      <c r="H26" s="25">
        <f t="shared" si="3"/>
        <v>6575754870.9299994</v>
      </c>
      <c r="I26" s="53"/>
      <c r="J26" s="54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30"/>
    </row>
    <row r="27" spans="1:26" ht="18" customHeight="1" x14ac:dyDescent="0.3">
      <c r="A27" s="22">
        <v>45842.121064814812</v>
      </c>
      <c r="B27" s="26"/>
      <c r="C27" s="27"/>
      <c r="D27" s="44" t="s">
        <v>34</v>
      </c>
      <c r="E27" s="31"/>
      <c r="F27" s="48">
        <v>15000</v>
      </c>
      <c r="G27" s="25">
        <f t="shared" si="2"/>
        <v>1884920632.1800001</v>
      </c>
      <c r="H27" s="25">
        <f t="shared" si="3"/>
        <v>6575739870.9299994</v>
      </c>
      <c r="I27" s="53"/>
      <c r="J27" s="54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30"/>
    </row>
    <row r="28" spans="1:26" ht="18" customHeight="1" x14ac:dyDescent="0.3">
      <c r="A28" s="22">
        <v>45842.488125000003</v>
      </c>
      <c r="B28" s="26"/>
      <c r="C28" s="27">
        <v>8</v>
      </c>
      <c r="D28" s="44" t="s">
        <v>129</v>
      </c>
      <c r="E28" s="31"/>
      <c r="F28" s="48">
        <v>81149000</v>
      </c>
      <c r="G28" s="25">
        <f t="shared" si="2"/>
        <v>1803771632.1800001</v>
      </c>
      <c r="H28" s="25">
        <f t="shared" si="3"/>
        <v>6494590870.9299994</v>
      </c>
      <c r="I28" s="53"/>
      <c r="J28" s="54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30"/>
    </row>
    <row r="29" spans="1:26" ht="18" customHeight="1" x14ac:dyDescent="0.3">
      <c r="A29" s="22">
        <v>45849.661631944444</v>
      </c>
      <c r="B29" s="26"/>
      <c r="C29" s="27">
        <v>9</v>
      </c>
      <c r="D29" s="44" t="s">
        <v>130</v>
      </c>
      <c r="E29" s="31"/>
      <c r="F29" s="48">
        <v>30900000</v>
      </c>
      <c r="G29" s="25">
        <f t="shared" si="2"/>
        <v>1772871632.1800001</v>
      </c>
      <c r="H29" s="25">
        <f t="shared" si="3"/>
        <v>6463690870.9299994</v>
      </c>
      <c r="I29" s="53"/>
      <c r="J29" s="54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30"/>
    </row>
    <row r="30" spans="1:26" ht="18" customHeight="1" x14ac:dyDescent="0.3">
      <c r="A30" s="22">
        <v>45852.613888888889</v>
      </c>
      <c r="B30" s="26"/>
      <c r="C30" s="27">
        <v>10</v>
      </c>
      <c r="D30" s="43" t="s">
        <v>131</v>
      </c>
      <c r="E30" s="31"/>
      <c r="F30" s="48">
        <v>745275000</v>
      </c>
      <c r="G30" s="25">
        <f t="shared" si="2"/>
        <v>1027596632.1800001</v>
      </c>
      <c r="H30" s="25">
        <f t="shared" si="3"/>
        <v>5718415870.9299994</v>
      </c>
      <c r="I30" s="53"/>
      <c r="J30" s="54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30"/>
    </row>
    <row r="31" spans="1:26" ht="18" customHeight="1" x14ac:dyDescent="0.3">
      <c r="A31" s="22">
        <v>45852.613888888889</v>
      </c>
      <c r="B31" s="26"/>
      <c r="C31" s="27">
        <v>11</v>
      </c>
      <c r="D31" s="44" t="s">
        <v>131</v>
      </c>
      <c r="E31" s="31"/>
      <c r="F31" s="48">
        <v>30000</v>
      </c>
      <c r="G31" s="25">
        <f t="shared" si="2"/>
        <v>1027566632.1800001</v>
      </c>
      <c r="H31" s="25">
        <f t="shared" si="3"/>
        <v>5718385870.9299994</v>
      </c>
      <c r="I31" s="53"/>
      <c r="J31" s="54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</row>
    <row r="32" spans="1:26" ht="18" customHeight="1" x14ac:dyDescent="0.3">
      <c r="A32" s="22">
        <v>45859.60864583333</v>
      </c>
      <c r="B32" s="26"/>
      <c r="C32" s="27">
        <v>13</v>
      </c>
      <c r="D32" s="44" t="s">
        <v>132</v>
      </c>
      <c r="E32" s="31"/>
      <c r="F32" s="48">
        <v>2900</v>
      </c>
      <c r="G32" s="25">
        <f t="shared" si="2"/>
        <v>1027563732.1800001</v>
      </c>
      <c r="H32" s="25">
        <f t="shared" si="3"/>
        <v>5718382970.9299994</v>
      </c>
      <c r="I32" s="53"/>
      <c r="J32" s="54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30"/>
    </row>
    <row r="33" spans="1:26" ht="18" customHeight="1" x14ac:dyDescent="0.3">
      <c r="A33" s="22">
        <v>45859.60864583333</v>
      </c>
      <c r="B33" s="26"/>
      <c r="C33" s="27">
        <v>13</v>
      </c>
      <c r="D33" s="44" t="s">
        <v>132</v>
      </c>
      <c r="E33" s="31"/>
      <c r="F33" s="48">
        <v>36240000</v>
      </c>
      <c r="G33" s="25">
        <f t="shared" si="2"/>
        <v>991323732.18000007</v>
      </c>
      <c r="H33" s="25">
        <f t="shared" si="3"/>
        <v>5682142970.9299994</v>
      </c>
      <c r="I33" s="53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30"/>
    </row>
    <row r="34" spans="1:26" ht="18" customHeight="1" x14ac:dyDescent="0.3">
      <c r="A34" s="22">
        <v>45863.695081018515</v>
      </c>
      <c r="B34" s="26"/>
      <c r="C34" s="27">
        <v>14</v>
      </c>
      <c r="D34" s="44" t="s">
        <v>133</v>
      </c>
      <c r="E34" s="31"/>
      <c r="F34" s="48">
        <v>6000000</v>
      </c>
      <c r="G34" s="25">
        <f t="shared" si="2"/>
        <v>985323732.18000007</v>
      </c>
      <c r="H34" s="25">
        <f t="shared" si="3"/>
        <v>5676142970.9299994</v>
      </c>
      <c r="I34" s="53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</row>
    <row r="35" spans="1:26" ht="18" customHeight="1" x14ac:dyDescent="0.3">
      <c r="A35" s="22">
        <v>45866.493483796294</v>
      </c>
      <c r="B35" s="26"/>
      <c r="C35" s="27">
        <v>15</v>
      </c>
      <c r="D35" s="44" t="s">
        <v>134</v>
      </c>
      <c r="E35" s="31"/>
      <c r="F35" s="48">
        <v>1524500</v>
      </c>
      <c r="G35" s="25">
        <f t="shared" si="2"/>
        <v>983799232.18000007</v>
      </c>
      <c r="H35" s="25">
        <f t="shared" si="3"/>
        <v>5674618470.9299994</v>
      </c>
      <c r="I35" s="53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30"/>
    </row>
    <row r="36" spans="1:26" ht="18" customHeight="1" x14ac:dyDescent="0.3">
      <c r="A36" s="22">
        <v>45866.629224537035</v>
      </c>
      <c r="B36" s="26"/>
      <c r="C36" s="27">
        <v>16</v>
      </c>
      <c r="D36" s="44" t="s">
        <v>135</v>
      </c>
      <c r="E36" s="31"/>
      <c r="F36" s="48">
        <v>500000</v>
      </c>
      <c r="G36" s="25">
        <f t="shared" si="2"/>
        <v>983299232.18000007</v>
      </c>
      <c r="H36" s="25">
        <f t="shared" si="3"/>
        <v>5674118470.9299994</v>
      </c>
      <c r="I36" s="53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30"/>
    </row>
    <row r="37" spans="1:26" ht="18" customHeight="1" x14ac:dyDescent="0.3">
      <c r="A37" s="22">
        <v>45866.629236111112</v>
      </c>
      <c r="B37" s="26"/>
      <c r="C37" s="27">
        <v>16</v>
      </c>
      <c r="D37" s="44" t="s">
        <v>136</v>
      </c>
      <c r="E37" s="31"/>
      <c r="F37" s="48">
        <v>1000000</v>
      </c>
      <c r="G37" s="25">
        <f t="shared" si="2"/>
        <v>982299232.18000007</v>
      </c>
      <c r="H37" s="25">
        <f t="shared" si="3"/>
        <v>5673118470.9299994</v>
      </c>
      <c r="I37" s="53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30"/>
    </row>
    <row r="38" spans="1:26" ht="18" customHeight="1" x14ac:dyDescent="0.3">
      <c r="A38" s="22">
        <v>45866.629247685189</v>
      </c>
      <c r="B38" s="26"/>
      <c r="C38" s="27">
        <v>16</v>
      </c>
      <c r="D38" s="44" t="s">
        <v>137</v>
      </c>
      <c r="E38" s="31"/>
      <c r="F38" s="48">
        <v>1000000</v>
      </c>
      <c r="G38" s="25">
        <f t="shared" si="2"/>
        <v>981299232.18000007</v>
      </c>
      <c r="H38" s="25">
        <f t="shared" si="3"/>
        <v>5672118470.9299994</v>
      </c>
      <c r="I38" s="53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30"/>
    </row>
    <row r="39" spans="1:26" ht="18" customHeight="1" x14ac:dyDescent="0.3">
      <c r="A39" s="22">
        <v>45866.629259259258</v>
      </c>
      <c r="B39" s="26"/>
      <c r="C39" s="27">
        <v>16</v>
      </c>
      <c r="D39" s="44" t="s">
        <v>138</v>
      </c>
      <c r="E39" s="31"/>
      <c r="F39" s="48">
        <v>1000000</v>
      </c>
      <c r="G39" s="25">
        <f t="shared" si="2"/>
        <v>980299232.18000007</v>
      </c>
      <c r="H39" s="25">
        <f t="shared" si="3"/>
        <v>5671118470.9299994</v>
      </c>
      <c r="I39" s="53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30"/>
    </row>
    <row r="40" spans="1:26" ht="18" customHeight="1" x14ac:dyDescent="0.3">
      <c r="A40" s="22">
        <v>45866.629293981481</v>
      </c>
      <c r="B40" s="26"/>
      <c r="C40" s="27">
        <v>16</v>
      </c>
      <c r="D40" s="44" t="s">
        <v>139</v>
      </c>
      <c r="E40" s="31"/>
      <c r="F40" s="48">
        <v>1000000</v>
      </c>
      <c r="G40" s="25">
        <f t="shared" si="2"/>
        <v>979299232.18000007</v>
      </c>
      <c r="H40" s="25">
        <f t="shared" si="3"/>
        <v>5670118470.9299994</v>
      </c>
      <c r="I40" s="53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30"/>
    </row>
    <row r="41" spans="1:26" ht="18" customHeight="1" x14ac:dyDescent="0.3">
      <c r="A41" s="22">
        <v>45869.528078703705</v>
      </c>
      <c r="B41" s="26"/>
      <c r="C41" s="27">
        <v>17</v>
      </c>
      <c r="D41" s="44" t="s">
        <v>140</v>
      </c>
      <c r="E41" s="31"/>
      <c r="F41" s="48">
        <v>120000</v>
      </c>
      <c r="G41" s="25">
        <f t="shared" si="2"/>
        <v>979179232.18000007</v>
      </c>
      <c r="H41" s="25">
        <f t="shared" si="3"/>
        <v>5669998470.9299994</v>
      </c>
      <c r="I41" s="53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30"/>
    </row>
    <row r="42" spans="1:26" ht="18" customHeight="1" x14ac:dyDescent="0.3">
      <c r="A42" s="22">
        <v>45869.528078703705</v>
      </c>
      <c r="B42" s="26"/>
      <c r="C42" s="27"/>
      <c r="D42" s="44" t="s">
        <v>147</v>
      </c>
      <c r="E42" s="31">
        <v>7668908500</v>
      </c>
      <c r="F42" s="48"/>
      <c r="G42" s="25">
        <f t="shared" si="2"/>
        <v>8648087732.1800003</v>
      </c>
      <c r="H42" s="25">
        <f t="shared" si="3"/>
        <v>13338906970.93</v>
      </c>
      <c r="I42" s="53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30"/>
    </row>
    <row r="43" spans="1:26" ht="18" customHeight="1" x14ac:dyDescent="0.3">
      <c r="A43" s="22">
        <v>45869.677060185182</v>
      </c>
      <c r="B43" s="26"/>
      <c r="C43" s="27">
        <v>18</v>
      </c>
      <c r="D43" s="44" t="s">
        <v>141</v>
      </c>
      <c r="E43" s="31"/>
      <c r="F43" s="48">
        <v>1159106902</v>
      </c>
      <c r="G43" s="25">
        <f t="shared" si="2"/>
        <v>7488980830.1800003</v>
      </c>
      <c r="H43" s="25">
        <f t="shared" si="3"/>
        <v>12179800068.93</v>
      </c>
      <c r="I43" s="53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30"/>
    </row>
    <row r="44" spans="1:26" ht="18" customHeight="1" x14ac:dyDescent="0.3">
      <c r="A44" s="22">
        <v>45869.851956018516</v>
      </c>
      <c r="B44" s="26"/>
      <c r="C44" s="27">
        <v>19</v>
      </c>
      <c r="D44" s="44" t="s">
        <v>142</v>
      </c>
      <c r="E44" s="31"/>
      <c r="F44" s="48">
        <v>69714500</v>
      </c>
      <c r="G44" s="25">
        <f t="shared" si="2"/>
        <v>7419266330.1800003</v>
      </c>
      <c r="H44" s="25">
        <f t="shared" si="3"/>
        <v>12110085568.93</v>
      </c>
      <c r="I44" s="53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0"/>
    </row>
    <row r="45" spans="1:26" ht="18" customHeight="1" x14ac:dyDescent="0.3">
      <c r="A45" s="22">
        <v>45869.852002314816</v>
      </c>
      <c r="B45" s="26"/>
      <c r="C45" s="27">
        <v>20</v>
      </c>
      <c r="D45" s="44" t="s">
        <v>143</v>
      </c>
      <c r="E45" s="31"/>
      <c r="F45" s="48">
        <v>120470000</v>
      </c>
      <c r="G45" s="25">
        <f t="shared" si="2"/>
        <v>7298796330.1800003</v>
      </c>
      <c r="H45" s="25">
        <f t="shared" si="3"/>
        <v>11989615568.93</v>
      </c>
      <c r="I45" s="53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30"/>
    </row>
    <row r="46" spans="1:26" ht="18" customHeight="1" x14ac:dyDescent="0.3">
      <c r="A46" s="22">
        <v>45869.852013888885</v>
      </c>
      <c r="B46" s="26"/>
      <c r="C46" s="27">
        <v>21</v>
      </c>
      <c r="D46" s="44" t="s">
        <v>144</v>
      </c>
      <c r="E46" s="31"/>
      <c r="F46" s="48">
        <v>80820000</v>
      </c>
      <c r="G46" s="25">
        <f t="shared" si="2"/>
        <v>7217976330.1800003</v>
      </c>
      <c r="H46" s="25">
        <f t="shared" si="3"/>
        <v>11908795568.93</v>
      </c>
      <c r="I46" s="53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30"/>
    </row>
    <row r="47" spans="1:26" ht="18" customHeight="1" x14ac:dyDescent="0.3">
      <c r="A47" s="22">
        <v>45869.852037037039</v>
      </c>
      <c r="B47" s="26"/>
      <c r="C47" s="27">
        <v>22</v>
      </c>
      <c r="D47" s="44" t="s">
        <v>145</v>
      </c>
      <c r="E47" s="31"/>
      <c r="F47" s="48">
        <v>903630120</v>
      </c>
      <c r="G47" s="25">
        <f t="shared" si="2"/>
        <v>6314346210.1800003</v>
      </c>
      <c r="H47" s="25">
        <f t="shared" si="3"/>
        <v>11005165448.93</v>
      </c>
      <c r="I47" s="53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30"/>
    </row>
    <row r="48" spans="1:26" ht="18" customHeight="1" x14ac:dyDescent="0.3">
      <c r="A48" s="22">
        <v>45869.852071759262</v>
      </c>
      <c r="B48" s="26"/>
      <c r="C48" s="27">
        <v>23</v>
      </c>
      <c r="D48" s="44" t="s">
        <v>146</v>
      </c>
      <c r="E48" s="64"/>
      <c r="F48" s="48">
        <v>180970900</v>
      </c>
      <c r="G48" s="25">
        <f t="shared" si="2"/>
        <v>6133375310.1800003</v>
      </c>
      <c r="H48" s="25">
        <f t="shared" si="3"/>
        <v>10824194548.93</v>
      </c>
      <c r="I48" s="53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30"/>
    </row>
    <row r="49" spans="1:26" ht="18" customHeight="1" thickBot="1" x14ac:dyDescent="0.35">
      <c r="A49" s="81">
        <v>45869.852083333331</v>
      </c>
      <c r="B49" s="82"/>
      <c r="C49" s="83">
        <v>24</v>
      </c>
      <c r="D49" s="84" t="s">
        <v>154</v>
      </c>
      <c r="E49" s="89"/>
      <c r="F49" s="91">
        <v>64290000</v>
      </c>
      <c r="G49" s="25">
        <f t="shared" si="2"/>
        <v>6069085310.1800003</v>
      </c>
      <c r="H49" s="25">
        <f t="shared" si="3"/>
        <v>10759904548.93</v>
      </c>
      <c r="I49" s="53">
        <f>SUM(F28:F49)</f>
        <v>3484743822</v>
      </c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30"/>
    </row>
    <row r="50" spans="1:26" ht="22.05" customHeight="1" thickBot="1" x14ac:dyDescent="0.25">
      <c r="A50" s="74"/>
      <c r="B50" s="75"/>
      <c r="C50" s="76"/>
      <c r="D50" s="77" t="s">
        <v>76</v>
      </c>
      <c r="E50" s="78">
        <f>SUM(E23:E49)</f>
        <v>9554169062.0200005</v>
      </c>
      <c r="F50" s="78">
        <f>SUM(F23:F49)</f>
        <v>3485083751.8400002</v>
      </c>
      <c r="G50" s="79">
        <f>E50-F50</f>
        <v>6069085310.1800003</v>
      </c>
      <c r="H50" s="80">
        <f>H49</f>
        <v>10759904548.93</v>
      </c>
      <c r="I50" s="194">
        <v>6069085310.1800003</v>
      </c>
      <c r="J50" s="116">
        <f>G50-I50</f>
        <v>0</v>
      </c>
    </row>
    <row r="51" spans="1:26" ht="22.05" customHeight="1" x14ac:dyDescent="0.3">
      <c r="A51" s="22"/>
      <c r="B51" s="26"/>
      <c r="C51" s="27"/>
      <c r="D51" s="57"/>
      <c r="E51" s="58"/>
      <c r="F51" s="58"/>
      <c r="G51" s="128"/>
      <c r="H51" s="25"/>
      <c r="I51" s="53"/>
    </row>
    <row r="52" spans="1:26" ht="18" customHeight="1" x14ac:dyDescent="0.3">
      <c r="A52" s="67">
        <v>45839</v>
      </c>
      <c r="B52" s="68"/>
      <c r="C52" s="69"/>
      <c r="D52" s="70" t="s">
        <v>21</v>
      </c>
      <c r="E52" s="71">
        <v>5115907918.1499996</v>
      </c>
      <c r="F52" s="72"/>
      <c r="G52" s="73">
        <f>E52</f>
        <v>5115907918.1499996</v>
      </c>
      <c r="H52" s="73">
        <f>H50+G52</f>
        <v>15875812467.08</v>
      </c>
      <c r="I52" s="53"/>
      <c r="J52" s="2" t="s">
        <v>26</v>
      </c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30"/>
    </row>
    <row r="53" spans="1:26" ht="18" customHeight="1" x14ac:dyDescent="0.3">
      <c r="A53" s="22">
        <v>45866.078634259262</v>
      </c>
      <c r="B53" s="26"/>
      <c r="C53" s="27"/>
      <c r="D53" s="44" t="s">
        <v>49</v>
      </c>
      <c r="E53" s="23"/>
      <c r="F53" s="45">
        <v>7268785.4400000004</v>
      </c>
      <c r="G53" s="25">
        <f>(G52+E53)-F53</f>
        <v>5108639132.71</v>
      </c>
      <c r="H53" s="25">
        <f>(H52+E53)-F53</f>
        <v>15868543681.639999</v>
      </c>
      <c r="I53" s="53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30"/>
    </row>
    <row r="54" spans="1:26" ht="18" customHeight="1" x14ac:dyDescent="0.3">
      <c r="A54" s="22">
        <v>45866.078634259262</v>
      </c>
      <c r="B54" s="26"/>
      <c r="C54" s="27"/>
      <c r="D54" s="44" t="s">
        <v>57</v>
      </c>
      <c r="E54" s="108">
        <v>36343927.219999999</v>
      </c>
      <c r="F54" s="47"/>
      <c r="G54" s="25">
        <f t="shared" ref="G54:G58" si="4">(G53+E54)-F54</f>
        <v>5144983059.9300003</v>
      </c>
      <c r="H54" s="25">
        <f t="shared" ref="H54:H58" si="5">(H53+E54)-F54</f>
        <v>15904887608.859999</v>
      </c>
      <c r="I54" s="53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30"/>
    </row>
    <row r="55" spans="1:26" ht="18" customHeight="1" x14ac:dyDescent="0.3">
      <c r="A55" s="22">
        <v>45868.635833333334</v>
      </c>
      <c r="B55" s="26"/>
      <c r="C55" s="27">
        <v>25</v>
      </c>
      <c r="D55" s="28" t="s">
        <v>148</v>
      </c>
      <c r="E55" s="23"/>
      <c r="F55" s="109">
        <v>224550000</v>
      </c>
      <c r="G55" s="25">
        <f t="shared" si="4"/>
        <v>4920433059.9300003</v>
      </c>
      <c r="H55" s="25">
        <f t="shared" si="5"/>
        <v>15680337608.859999</v>
      </c>
      <c r="I55" s="53"/>
      <c r="K55" s="43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30"/>
    </row>
    <row r="56" spans="1:26" ht="18" customHeight="1" x14ac:dyDescent="0.3">
      <c r="A56" s="22">
        <v>45868.635833333334</v>
      </c>
      <c r="B56" s="26"/>
      <c r="C56" s="27">
        <v>25</v>
      </c>
      <c r="D56" s="44" t="s">
        <v>148</v>
      </c>
      <c r="E56" s="23"/>
      <c r="F56" s="109">
        <v>2500</v>
      </c>
      <c r="G56" s="25">
        <f t="shared" si="4"/>
        <v>4920430559.9300003</v>
      </c>
      <c r="H56" s="25">
        <f t="shared" si="5"/>
        <v>15680335108.859999</v>
      </c>
      <c r="I56" s="53">
        <f>F55+F56</f>
        <v>224552500</v>
      </c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30"/>
    </row>
    <row r="57" spans="1:26" ht="18" customHeight="1" x14ac:dyDescent="0.3">
      <c r="A57" s="22">
        <v>45869.841782407406</v>
      </c>
      <c r="B57" s="26"/>
      <c r="C57" s="27"/>
      <c r="D57" s="44" t="s">
        <v>34</v>
      </c>
      <c r="E57" s="31"/>
      <c r="F57" s="109">
        <v>15000</v>
      </c>
      <c r="G57" s="25">
        <f t="shared" si="4"/>
        <v>4920415559.9300003</v>
      </c>
      <c r="H57" s="25">
        <f t="shared" si="5"/>
        <v>15680320108.859999</v>
      </c>
      <c r="I57" s="53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30"/>
    </row>
    <row r="58" spans="1:26" ht="18" customHeight="1" thickBot="1" x14ac:dyDescent="0.35">
      <c r="A58" s="81">
        <v>45869.841782407406</v>
      </c>
      <c r="B58" s="82"/>
      <c r="C58" s="83"/>
      <c r="D58" s="84" t="s">
        <v>147</v>
      </c>
      <c r="E58" s="89">
        <v>239353000</v>
      </c>
      <c r="F58" s="91"/>
      <c r="G58" s="87">
        <f t="shared" si="4"/>
        <v>5159768559.9300003</v>
      </c>
      <c r="H58" s="87">
        <f t="shared" si="5"/>
        <v>15919673108.859999</v>
      </c>
      <c r="I58" s="53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30"/>
    </row>
    <row r="59" spans="1:26" ht="22.05" customHeight="1" x14ac:dyDescent="0.2">
      <c r="A59" s="74"/>
      <c r="B59" s="75"/>
      <c r="C59" s="76"/>
      <c r="D59" s="77" t="s">
        <v>76</v>
      </c>
      <c r="E59" s="78">
        <f>SUM(E52:E58)</f>
        <v>5391604845.3699999</v>
      </c>
      <c r="F59" s="78">
        <f>SUM(F52:F58)</f>
        <v>231836285.44</v>
      </c>
      <c r="G59" s="79">
        <f>E59-F59</f>
        <v>5159768559.9300003</v>
      </c>
      <c r="H59" s="80">
        <f>H58</f>
        <v>15919673108.859999</v>
      </c>
      <c r="I59" s="194">
        <v>5159768559.9300003</v>
      </c>
      <c r="J59" s="116">
        <f>G59-I59</f>
        <v>0</v>
      </c>
    </row>
    <row r="60" spans="1:26" ht="18" customHeight="1" x14ac:dyDescent="0.2">
      <c r="A60" s="22"/>
      <c r="B60" s="26"/>
      <c r="C60" s="27"/>
      <c r="D60" s="66"/>
      <c r="E60" s="31"/>
      <c r="F60" s="48"/>
      <c r="G60" s="127"/>
      <c r="H60" s="25"/>
      <c r="I60" s="53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30"/>
    </row>
    <row r="61" spans="1:26" ht="18" customHeight="1" x14ac:dyDescent="0.3">
      <c r="A61" s="67">
        <v>45839</v>
      </c>
      <c r="B61" s="68"/>
      <c r="C61" s="69"/>
      <c r="D61" s="70" t="s">
        <v>20</v>
      </c>
      <c r="E61" s="71">
        <v>65212803.280000001</v>
      </c>
      <c r="F61" s="72"/>
      <c r="G61" s="73">
        <f>E61</f>
        <v>65212803.280000001</v>
      </c>
      <c r="H61" s="73">
        <f>H59+G61</f>
        <v>15984885912.139999</v>
      </c>
      <c r="I61" s="53"/>
      <c r="J61" s="2" t="s">
        <v>25</v>
      </c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30"/>
    </row>
    <row r="62" spans="1:26" ht="18" customHeight="1" x14ac:dyDescent="0.3">
      <c r="A62" s="22" t="s">
        <v>149</v>
      </c>
      <c r="B62" s="26"/>
      <c r="C62" s="27"/>
      <c r="D62" s="28" t="s">
        <v>67</v>
      </c>
      <c r="E62" s="23">
        <v>95000</v>
      </c>
      <c r="F62" s="24"/>
      <c r="G62" s="25">
        <f>(G61+E62)-F62</f>
        <v>65307803.280000001</v>
      </c>
      <c r="H62" s="25">
        <f>(H61+E62)-F62</f>
        <v>15984980912.139999</v>
      </c>
      <c r="I62" s="53"/>
      <c r="K62" s="43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30"/>
    </row>
    <row r="63" spans="1:26" ht="18" customHeight="1" thickBot="1" x14ac:dyDescent="0.35">
      <c r="A63" s="22">
        <v>45869.492650462962</v>
      </c>
      <c r="B63" s="26"/>
      <c r="C63" s="27"/>
      <c r="D63" s="44" t="s">
        <v>68</v>
      </c>
      <c r="E63" s="31"/>
      <c r="F63" s="48">
        <v>15000</v>
      </c>
      <c r="G63" s="25">
        <f>(G62+E63)-F63</f>
        <v>65292803.280000001</v>
      </c>
      <c r="H63" s="25">
        <f>(H62+E63)-F63</f>
        <v>15984965912.139999</v>
      </c>
      <c r="I63" s="53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30"/>
    </row>
    <row r="64" spans="1:26" ht="22.05" customHeight="1" x14ac:dyDescent="0.3">
      <c r="A64" s="74"/>
      <c r="B64" s="75"/>
      <c r="C64" s="76"/>
      <c r="D64" s="77" t="s">
        <v>76</v>
      </c>
      <c r="E64" s="78">
        <f>SUM(E61:E63)</f>
        <v>65307803.280000001</v>
      </c>
      <c r="F64" s="78">
        <f>SUM(F61:F63)</f>
        <v>15000</v>
      </c>
      <c r="G64" s="79">
        <f>E64-F64</f>
        <v>65292803.280000001</v>
      </c>
      <c r="H64" s="80">
        <f>H63</f>
        <v>15984965912.139999</v>
      </c>
      <c r="I64" s="193">
        <v>65292803.280000001</v>
      </c>
      <c r="J64" s="116">
        <f>G64-I64</f>
        <v>0</v>
      </c>
    </row>
    <row r="65" spans="1:26" ht="18" customHeight="1" x14ac:dyDescent="0.2">
      <c r="A65" s="22"/>
      <c r="B65" s="26"/>
      <c r="C65" s="27"/>
      <c r="D65" s="28"/>
      <c r="E65" s="23"/>
      <c r="F65" s="24"/>
      <c r="G65" s="127"/>
      <c r="H65" s="25"/>
      <c r="I65" s="53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0"/>
    </row>
    <row r="66" spans="1:26" ht="18" customHeight="1" x14ac:dyDescent="0.3">
      <c r="A66" s="67">
        <v>45839</v>
      </c>
      <c r="B66" s="68"/>
      <c r="C66" s="69"/>
      <c r="D66" s="70" t="s">
        <v>22</v>
      </c>
      <c r="E66" s="71">
        <v>9439301</v>
      </c>
      <c r="F66" s="72"/>
      <c r="G66" s="73">
        <f>E66</f>
        <v>9439301</v>
      </c>
      <c r="H66" s="73">
        <f>H64+G66</f>
        <v>15994405213.139999</v>
      </c>
      <c r="I66" s="53"/>
      <c r="J66" s="2" t="s">
        <v>30</v>
      </c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30"/>
    </row>
    <row r="67" spans="1:26" ht="18" customHeight="1" thickBot="1" x14ac:dyDescent="0.35">
      <c r="A67" s="22">
        <v>45869.492650462962</v>
      </c>
      <c r="B67" s="26"/>
      <c r="C67" s="27"/>
      <c r="D67" s="44" t="s">
        <v>73</v>
      </c>
      <c r="E67" s="31"/>
      <c r="F67" s="48">
        <v>15000</v>
      </c>
      <c r="G67" s="25">
        <f>G66-F67</f>
        <v>9424301</v>
      </c>
      <c r="H67" s="25">
        <f>H66-F67</f>
        <v>15994390213.139999</v>
      </c>
      <c r="I67" s="53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30"/>
    </row>
    <row r="68" spans="1:26" ht="18" customHeight="1" thickBot="1" x14ac:dyDescent="0.35">
      <c r="A68" s="74"/>
      <c r="B68" s="75"/>
      <c r="C68" s="76"/>
      <c r="D68" s="77" t="s">
        <v>76</v>
      </c>
      <c r="E68" s="92">
        <f>SUM(E65:E67)</f>
        <v>9439301</v>
      </c>
      <c r="F68" s="92">
        <f>SUM(F65:F67)</f>
        <v>15000</v>
      </c>
      <c r="G68" s="93">
        <f>E68-F68</f>
        <v>9424301</v>
      </c>
      <c r="H68" s="25">
        <f>H67</f>
        <v>15994390213.139999</v>
      </c>
      <c r="I68" s="193">
        <v>9424301</v>
      </c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30"/>
    </row>
    <row r="69" spans="1:26" ht="18" customHeight="1" x14ac:dyDescent="0.3">
      <c r="A69" s="22"/>
      <c r="B69" s="26"/>
      <c r="C69" s="27"/>
      <c r="D69" s="66"/>
      <c r="E69" s="31"/>
      <c r="F69" s="48"/>
      <c r="G69" s="128"/>
      <c r="H69" s="25"/>
      <c r="I69" s="53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30"/>
    </row>
    <row r="70" spans="1:26" ht="18" customHeight="1" x14ac:dyDescent="0.3">
      <c r="A70" s="67">
        <v>45839</v>
      </c>
      <c r="B70" s="68"/>
      <c r="C70" s="69"/>
      <c r="D70" s="70" t="s">
        <v>18</v>
      </c>
      <c r="E70" s="71">
        <v>7877011714.8699999</v>
      </c>
      <c r="F70" s="72"/>
      <c r="G70" s="73">
        <f>E70</f>
        <v>7877011714.8699999</v>
      </c>
      <c r="H70" s="73">
        <f>H68+G70</f>
        <v>23871401928.009998</v>
      </c>
      <c r="I70" s="53"/>
      <c r="J70" s="2" t="s">
        <v>27</v>
      </c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30"/>
    </row>
    <row r="71" spans="1:26" ht="22.05" customHeight="1" x14ac:dyDescent="0.3">
      <c r="A71" s="22">
        <v>45869</v>
      </c>
      <c r="B71" s="26"/>
      <c r="C71" s="27"/>
      <c r="D71" s="28" t="s">
        <v>150</v>
      </c>
      <c r="E71" s="23">
        <v>732911000</v>
      </c>
      <c r="F71" s="24"/>
      <c r="G71" s="25">
        <f>(G70+E71)-F71</f>
        <v>8609922714.8699989</v>
      </c>
      <c r="H71" s="25">
        <f>(H70+E71)-F71</f>
        <v>24604312928.009998</v>
      </c>
      <c r="I71" s="53"/>
    </row>
    <row r="72" spans="1:26" ht="22.05" customHeight="1" x14ac:dyDescent="0.3">
      <c r="A72" s="22">
        <v>45869</v>
      </c>
      <c r="B72" s="26"/>
      <c r="C72" s="27"/>
      <c r="D72" s="28" t="s">
        <v>44</v>
      </c>
      <c r="E72" s="31"/>
      <c r="F72" s="24">
        <v>15000</v>
      </c>
      <c r="G72" s="25">
        <f t="shared" ref="G72" si="6">(G71+E72)-F72</f>
        <v>8609907714.8699989</v>
      </c>
      <c r="H72" s="25">
        <f t="shared" ref="H72" si="7">(H71+E72)-F72</f>
        <v>24604297928.009998</v>
      </c>
      <c r="I72" s="53"/>
    </row>
    <row r="73" spans="1:26" ht="18" customHeight="1" x14ac:dyDescent="0.2">
      <c r="A73" s="22"/>
      <c r="B73" s="26"/>
      <c r="C73" s="27"/>
      <c r="D73" s="77" t="s">
        <v>76</v>
      </c>
      <c r="E73" s="92">
        <f>SUM(E70:E72)</f>
        <v>8609922714.8699989</v>
      </c>
      <c r="F73" s="92">
        <f>SUM(F71:F72)</f>
        <v>15000</v>
      </c>
      <c r="G73" s="93">
        <f>E73-F73</f>
        <v>8609907714.8699989</v>
      </c>
      <c r="H73" s="25">
        <f>H72</f>
        <v>24604297928.009998</v>
      </c>
      <c r="I73" s="194">
        <v>8609907714.8700008</v>
      </c>
      <c r="J73" s="132">
        <f>G73-I73</f>
        <v>0</v>
      </c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30"/>
    </row>
    <row r="74" spans="1:26" ht="18" customHeight="1" x14ac:dyDescent="0.2">
      <c r="A74" s="22"/>
      <c r="B74" s="26"/>
      <c r="C74" s="27"/>
      <c r="D74" s="28"/>
      <c r="E74" s="31"/>
      <c r="F74" s="24"/>
      <c r="G74" s="127"/>
      <c r="H74" s="25"/>
      <c r="I74" s="53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30"/>
    </row>
    <row r="75" spans="1:26" ht="18" customHeight="1" x14ac:dyDescent="0.3">
      <c r="A75" s="67">
        <v>45839</v>
      </c>
      <c r="B75" s="68"/>
      <c r="C75" s="69"/>
      <c r="D75" s="70" t="s">
        <v>24</v>
      </c>
      <c r="E75" s="71">
        <v>0</v>
      </c>
      <c r="F75" s="72"/>
      <c r="G75" s="73">
        <f>E75</f>
        <v>0</v>
      </c>
      <c r="H75" s="73">
        <f>H73</f>
        <v>24604297928.009998</v>
      </c>
      <c r="I75" s="53"/>
      <c r="J75" s="2" t="s">
        <v>31</v>
      </c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30"/>
    </row>
    <row r="76" spans="1:26" ht="18" customHeight="1" x14ac:dyDescent="0.3">
      <c r="A76" s="35"/>
      <c r="B76" s="50"/>
      <c r="C76" s="51"/>
      <c r="D76" s="43"/>
      <c r="E76" s="52"/>
      <c r="F76" s="46"/>
      <c r="G76" s="53"/>
      <c r="H76" s="53"/>
      <c r="I76" s="53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30"/>
    </row>
    <row r="77" spans="1:26" ht="18" customHeight="1" x14ac:dyDescent="0.3">
      <c r="A77" s="228" t="s">
        <v>13</v>
      </c>
      <c r="B77" s="228"/>
      <c r="C77" s="228"/>
      <c r="D77" s="228"/>
      <c r="E77" s="228"/>
      <c r="F77" s="228"/>
      <c r="G77" s="228"/>
      <c r="H77" s="53"/>
      <c r="I77" s="53"/>
      <c r="J77" s="96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30"/>
    </row>
    <row r="78" spans="1:26" ht="18" customHeight="1" x14ac:dyDescent="0.3">
      <c r="A78" s="33"/>
      <c r="B78" s="33"/>
      <c r="C78" s="33"/>
      <c r="D78" s="33"/>
      <c r="E78" s="33"/>
      <c r="F78" s="33"/>
      <c r="G78" s="33"/>
      <c r="H78" s="53"/>
      <c r="I78" s="53"/>
      <c r="J78" s="96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30"/>
    </row>
    <row r="79" spans="1:26" ht="18" customHeight="1" x14ac:dyDescent="0.3">
      <c r="A79" s="35"/>
      <c r="B79" s="50"/>
      <c r="C79" s="101" t="s">
        <v>103</v>
      </c>
      <c r="D79" s="102" t="s">
        <v>10</v>
      </c>
      <c r="E79" s="103" t="s">
        <v>104</v>
      </c>
      <c r="F79" s="104" t="s">
        <v>105</v>
      </c>
      <c r="G79" s="105" t="s">
        <v>106</v>
      </c>
      <c r="H79" s="53"/>
      <c r="I79" s="53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30"/>
    </row>
    <row r="80" spans="1:26" ht="18" customHeight="1" x14ac:dyDescent="0.2">
      <c r="A80" s="49"/>
      <c r="C80" s="26" t="s">
        <v>81</v>
      </c>
      <c r="D80" s="98" t="s">
        <v>151</v>
      </c>
      <c r="E80" s="23">
        <f>E75+E70+E66+E61+E52+E23+E9</f>
        <v>15548948734.869999</v>
      </c>
      <c r="F80" s="47"/>
      <c r="G80" s="25"/>
      <c r="H80" s="53"/>
      <c r="I80" s="53"/>
      <c r="J80" s="127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30"/>
    </row>
    <row r="81" spans="1:26" ht="18" customHeight="1" x14ac:dyDescent="0.2">
      <c r="A81" s="49"/>
      <c r="B81" s="50"/>
      <c r="C81" s="97" t="s">
        <v>83</v>
      </c>
      <c r="D81" s="99" t="s">
        <v>152</v>
      </c>
      <c r="E81" s="23">
        <f>E71+E58+E42+E14</f>
        <v>14661202000</v>
      </c>
      <c r="F81" s="47"/>
      <c r="G81" s="25"/>
      <c r="H81" s="53"/>
      <c r="I81" s="53"/>
      <c r="J81" s="127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30"/>
    </row>
    <row r="82" spans="1:26" ht="18" customHeight="1" x14ac:dyDescent="0.2">
      <c r="A82" s="49"/>
      <c r="B82" s="50"/>
      <c r="C82" s="97" t="s">
        <v>85</v>
      </c>
      <c r="D82" s="98" t="s">
        <v>153</v>
      </c>
      <c r="E82" s="23">
        <f>E62</f>
        <v>95000</v>
      </c>
      <c r="F82" s="47"/>
      <c r="G82" s="25"/>
      <c r="H82" s="53"/>
      <c r="I82" s="53"/>
      <c r="J82" s="127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30"/>
    </row>
    <row r="83" spans="1:26" ht="18" customHeight="1" x14ac:dyDescent="0.2">
      <c r="A83" s="49"/>
      <c r="B83" s="50"/>
      <c r="C83" s="97" t="s">
        <v>87</v>
      </c>
      <c r="D83" s="44" t="s">
        <v>86</v>
      </c>
      <c r="E83" s="23">
        <f>E54+E24</f>
        <v>37918576.420000002</v>
      </c>
      <c r="F83" s="47"/>
      <c r="G83" s="25"/>
      <c r="H83" s="53"/>
      <c r="I83" s="53"/>
      <c r="J83" s="127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30"/>
    </row>
    <row r="84" spans="1:26" ht="18" customHeight="1" x14ac:dyDescent="0.2">
      <c r="A84" s="49"/>
      <c r="B84" s="50"/>
      <c r="C84" s="97" t="s">
        <v>89</v>
      </c>
      <c r="D84" s="44" t="s">
        <v>90</v>
      </c>
      <c r="E84" s="31"/>
      <c r="F84" s="47">
        <f>F56+F55+I49+F20+F19+F18+F17+F15+F13+F12+F11+F10</f>
        <v>5636182668</v>
      </c>
      <c r="G84" s="25"/>
      <c r="H84" s="53"/>
      <c r="I84" s="131" t="s">
        <v>457</v>
      </c>
      <c r="J84" s="127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30"/>
    </row>
    <row r="85" spans="1:26" ht="18" customHeight="1" x14ac:dyDescent="0.2">
      <c r="A85" s="49"/>
      <c r="B85" s="50"/>
      <c r="C85" s="97">
        <v>6</v>
      </c>
      <c r="D85" s="44" t="s">
        <v>92</v>
      </c>
      <c r="E85" s="31"/>
      <c r="F85" s="47">
        <f>F53+F25</f>
        <v>7583715.2800000003</v>
      </c>
      <c r="G85" s="25"/>
      <c r="H85" s="53"/>
      <c r="I85" s="131" t="s">
        <v>456</v>
      </c>
      <c r="J85" s="127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30"/>
    </row>
    <row r="86" spans="1:26" ht="18" customHeight="1" x14ac:dyDescent="0.3">
      <c r="A86" s="49"/>
      <c r="B86" s="50"/>
      <c r="C86" s="97">
        <v>7</v>
      </c>
      <c r="D86" s="44" t="s">
        <v>93</v>
      </c>
      <c r="E86" s="31"/>
      <c r="F86" s="100">
        <f>F72+F67+F63+F57+F27+F26+F16</f>
        <v>100000</v>
      </c>
      <c r="G86" s="25"/>
      <c r="H86" s="53"/>
      <c r="I86" s="53"/>
      <c r="J86" s="94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30"/>
    </row>
    <row r="87" spans="1:26" ht="18" customHeight="1" x14ac:dyDescent="0.3">
      <c r="A87" s="49"/>
      <c r="B87" s="50"/>
      <c r="C87" s="97"/>
      <c r="D87" s="106" t="s">
        <v>107</v>
      </c>
      <c r="E87" s="64">
        <f>SUM(E80:E86)</f>
        <v>30248164311.289997</v>
      </c>
      <c r="F87" s="64">
        <f>SUM(F80:F86)</f>
        <v>5643866383.2799997</v>
      </c>
      <c r="G87" s="59">
        <f>E87-F87</f>
        <v>24604297928.009998</v>
      </c>
      <c r="H87" s="53"/>
      <c r="I87" s="53"/>
      <c r="J87" s="94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30"/>
    </row>
    <row r="88" spans="1:26" ht="18" customHeight="1" x14ac:dyDescent="0.3">
      <c r="A88" s="49"/>
      <c r="B88" s="50"/>
      <c r="C88" s="51"/>
      <c r="D88" s="43"/>
      <c r="E88" s="52"/>
      <c r="F88" s="45"/>
      <c r="G88" s="53">
        <f>H75-G87</f>
        <v>0</v>
      </c>
      <c r="H88" s="53"/>
      <c r="I88" s="53"/>
      <c r="J88" s="94">
        <f>E81-J89</f>
        <v>-1850000</v>
      </c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30"/>
    </row>
    <row r="89" spans="1:26" ht="18" customHeight="1" x14ac:dyDescent="0.3">
      <c r="A89" s="49"/>
      <c r="B89" s="50"/>
      <c r="C89" s="51"/>
      <c r="D89" s="43"/>
      <c r="E89" s="52"/>
      <c r="F89" s="45"/>
      <c r="G89" s="53"/>
      <c r="H89" s="53"/>
      <c r="I89" s="53"/>
      <c r="J89" s="94">
        <v>14663052000</v>
      </c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30"/>
    </row>
    <row r="90" spans="1:26" ht="18" customHeight="1" x14ac:dyDescent="0.3">
      <c r="A90" s="35"/>
      <c r="B90" s="36"/>
      <c r="C90" s="36"/>
      <c r="D90" s="37"/>
      <c r="E90" s="38"/>
      <c r="F90" s="34"/>
      <c r="G90" s="39"/>
      <c r="H90" s="39"/>
      <c r="I90" s="39"/>
    </row>
    <row r="91" spans="1:26" ht="18.75" customHeight="1" x14ac:dyDescent="0.3">
      <c r="B91" s="16"/>
      <c r="E91" s="225" t="s">
        <v>15</v>
      </c>
      <c r="F91" s="225"/>
      <c r="G91" s="225"/>
      <c r="H91" s="225"/>
      <c r="I91" s="16"/>
    </row>
    <row r="92" spans="1:26" ht="18.75" customHeight="1" x14ac:dyDescent="0.3">
      <c r="B92" s="16" t="s">
        <v>99</v>
      </c>
      <c r="E92" s="225" t="s">
        <v>98</v>
      </c>
      <c r="F92" s="225"/>
      <c r="G92" s="225"/>
      <c r="H92" s="225"/>
      <c r="I92" s="16"/>
    </row>
    <row r="93" spans="1:26" ht="18.75" customHeight="1" x14ac:dyDescent="0.3">
      <c r="F93" s="16"/>
    </row>
    <row r="94" spans="1:26" ht="18.75" customHeight="1" x14ac:dyDescent="0.3">
      <c r="F94" s="16"/>
    </row>
    <row r="95" spans="1:26" ht="18.75" customHeight="1" x14ac:dyDescent="0.3">
      <c r="F95" s="16"/>
    </row>
    <row r="96" spans="1:26" ht="18.75" customHeight="1" x14ac:dyDescent="0.25">
      <c r="B96" s="40" t="s">
        <v>100</v>
      </c>
      <c r="E96" s="226" t="s">
        <v>16</v>
      </c>
      <c r="F96" s="226"/>
      <c r="G96" s="226"/>
      <c r="H96" s="226"/>
      <c r="I96" s="42"/>
    </row>
    <row r="97" spans="1:26" s="17" customFormat="1" ht="19.5" customHeight="1" x14ac:dyDescent="0.3">
      <c r="A97" s="225" t="s">
        <v>14</v>
      </c>
      <c r="B97" s="225"/>
      <c r="C97" s="225"/>
      <c r="D97" s="225"/>
      <c r="E97" s="225"/>
      <c r="F97" s="225"/>
      <c r="G97" s="225"/>
      <c r="H97" s="225"/>
      <c r="I97" s="41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9.5" customHeight="1" x14ac:dyDescent="0.3">
      <c r="A98" s="225" t="s">
        <v>101</v>
      </c>
      <c r="B98" s="225"/>
      <c r="C98" s="225"/>
      <c r="D98" s="225"/>
      <c r="E98" s="225"/>
      <c r="F98" s="225"/>
      <c r="G98" s="225"/>
      <c r="H98" s="225"/>
    </row>
    <row r="99" spans="1:26" ht="19.5" customHeight="1" x14ac:dyDescent="0.3">
      <c r="D99" s="16"/>
    </row>
    <row r="100" spans="1:26" ht="19.5" customHeight="1" x14ac:dyDescent="0.3">
      <c r="D100" s="16"/>
    </row>
    <row r="101" spans="1:26" ht="19.5" customHeight="1" x14ac:dyDescent="0.3">
      <c r="D101" s="16"/>
    </row>
    <row r="102" spans="1:26" ht="19.5" customHeight="1" x14ac:dyDescent="0.3">
      <c r="D102" s="16"/>
    </row>
    <row r="103" spans="1:26" ht="19.5" customHeight="1" x14ac:dyDescent="0.3">
      <c r="A103" s="226" t="s">
        <v>102</v>
      </c>
      <c r="B103" s="226"/>
      <c r="C103" s="226"/>
      <c r="D103" s="226"/>
      <c r="E103" s="226"/>
      <c r="F103" s="226"/>
      <c r="G103" s="226"/>
      <c r="H103" s="226"/>
    </row>
    <row r="108" spans="1:26" ht="19.5" customHeight="1" x14ac:dyDescent="0.3">
      <c r="J108" s="96" t="e">
        <f>#REF!</f>
        <v>#REF!</v>
      </c>
    </row>
    <row r="109" spans="1:26" ht="19.5" customHeight="1" x14ac:dyDescent="0.3">
      <c r="J109" s="94">
        <f>G73</f>
        <v>8609907714.8699989</v>
      </c>
    </row>
    <row r="110" spans="1:26" ht="19.5" customHeight="1" x14ac:dyDescent="0.3">
      <c r="J110" s="95">
        <f>G68</f>
        <v>9424301</v>
      </c>
    </row>
    <row r="111" spans="1:26" ht="19.5" customHeight="1" x14ac:dyDescent="0.3">
      <c r="J111" s="95">
        <f>G64</f>
        <v>65292803.280000001</v>
      </c>
    </row>
    <row r="112" spans="1:26" ht="19.5" customHeight="1" x14ac:dyDescent="0.3">
      <c r="J112" s="95">
        <f>G59</f>
        <v>5159768559.9300003</v>
      </c>
    </row>
    <row r="113" spans="10:10" ht="19.5" customHeight="1" x14ac:dyDescent="0.3">
      <c r="J113" s="95">
        <f>G50</f>
        <v>6069085310.1800003</v>
      </c>
    </row>
    <row r="114" spans="10:10" ht="19.5" customHeight="1" x14ac:dyDescent="0.3">
      <c r="J114" s="95">
        <f>G21</f>
        <v>4690819238.75</v>
      </c>
    </row>
    <row r="115" spans="10:10" ht="19.5" customHeight="1" x14ac:dyDescent="0.3">
      <c r="J115" s="94" t="e">
        <f>SUM(J77:J114)</f>
        <v>#REF!</v>
      </c>
    </row>
  </sheetData>
  <mergeCells count="9">
    <mergeCell ref="A98:H98"/>
    <mergeCell ref="A97:H97"/>
    <mergeCell ref="A103:H103"/>
    <mergeCell ref="A1:H1"/>
    <mergeCell ref="A2:H2"/>
    <mergeCell ref="A77:G77"/>
    <mergeCell ref="E91:H91"/>
    <mergeCell ref="E92:H92"/>
    <mergeCell ref="E96:H96"/>
  </mergeCells>
  <phoneticPr fontId="18" type="noConversion"/>
  <printOptions horizontalCentered="1"/>
  <pageMargins left="0.55118110236220474" right="0.27559055118110237" top="0.59055118110236227" bottom="0.68" header="0.47244094488188981" footer="0.36"/>
  <pageSetup paperSize="9" scale="57" fitToHeight="2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AFCE9-DCBF-4F4E-9845-7C588B8121D9}">
  <sheetPr>
    <pageSetUpPr fitToPage="1"/>
  </sheetPr>
  <dimension ref="A1:Z139"/>
  <sheetViews>
    <sheetView zoomScale="67" zoomScaleNormal="73" workbookViewId="0">
      <selection activeCell="I18" sqref="I18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28.77734375" style="2" bestFit="1" customWidth="1"/>
    <col min="11" max="11" width="16" style="2" customWidth="1"/>
    <col min="12" max="16384" width="9.21875" style="2"/>
  </cols>
  <sheetData>
    <row r="1" spans="1:26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6" ht="19.5" customHeight="1" x14ac:dyDescent="0.3">
      <c r="A2" s="227" t="s">
        <v>23</v>
      </c>
      <c r="B2" s="227"/>
      <c r="C2" s="227"/>
      <c r="D2" s="227"/>
      <c r="E2" s="227"/>
      <c r="F2" s="227"/>
      <c r="G2" s="227"/>
      <c r="H2" s="227"/>
      <c r="I2" s="1"/>
    </row>
    <row r="3" spans="1:26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6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6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6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6" ht="19.5" customHeight="1" x14ac:dyDescent="0.3">
      <c r="B7" s="16"/>
      <c r="C7" s="16"/>
      <c r="F7" s="18"/>
    </row>
    <row r="8" spans="1:26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  <c r="K8" s="2" t="s">
        <v>46</v>
      </c>
    </row>
    <row r="9" spans="1:26" ht="18" customHeight="1" x14ac:dyDescent="0.3">
      <c r="A9" s="67">
        <v>45870</v>
      </c>
      <c r="B9" s="68"/>
      <c r="C9" s="69"/>
      <c r="D9" s="70" t="s">
        <v>17</v>
      </c>
      <c r="E9" s="71">
        <v>4690819238.75</v>
      </c>
      <c r="F9" s="72"/>
      <c r="G9" s="73">
        <f>E9</f>
        <v>4690819238.75</v>
      </c>
      <c r="H9" s="73">
        <f>G9</f>
        <v>4690819238.75</v>
      </c>
      <c r="I9" s="53"/>
      <c r="J9" s="2" t="s">
        <v>28</v>
      </c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30"/>
    </row>
    <row r="10" spans="1:26" ht="18" customHeight="1" x14ac:dyDescent="0.3">
      <c r="A10" s="22">
        <v>45895</v>
      </c>
      <c r="B10" s="26"/>
      <c r="C10" s="27">
        <v>1</v>
      </c>
      <c r="D10" s="28" t="s">
        <v>35</v>
      </c>
      <c r="E10" s="31"/>
      <c r="F10" s="31">
        <v>924139730</v>
      </c>
      <c r="G10" s="25">
        <f>(G9+E10)-F10</f>
        <v>3766679508.75</v>
      </c>
      <c r="H10" s="25">
        <f>G10</f>
        <v>3766679508.75</v>
      </c>
      <c r="I10" s="53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60"/>
    </row>
    <row r="11" spans="1:26" ht="18" customHeight="1" x14ac:dyDescent="0.3">
      <c r="A11" s="22">
        <v>45895</v>
      </c>
      <c r="B11" s="26"/>
      <c r="C11" s="27">
        <v>2</v>
      </c>
      <c r="D11" s="28" t="s">
        <v>36</v>
      </c>
      <c r="E11" s="31"/>
      <c r="F11" s="24">
        <v>278597500</v>
      </c>
      <c r="G11" s="25">
        <f t="shared" ref="G11:G17" si="0">(G10+E11)-F11</f>
        <v>3488082008.75</v>
      </c>
      <c r="H11" s="25">
        <f t="shared" ref="H11:H18" si="1">G11</f>
        <v>3488082008.75</v>
      </c>
      <c r="I11" s="53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60"/>
    </row>
    <row r="12" spans="1:26" ht="22.05" customHeight="1" x14ac:dyDescent="0.3">
      <c r="A12" s="22">
        <v>45895</v>
      </c>
      <c r="B12" s="61"/>
      <c r="C12" s="27">
        <v>3</v>
      </c>
      <c r="D12" s="28" t="s">
        <v>37</v>
      </c>
      <c r="E12" s="31"/>
      <c r="F12" s="24">
        <v>393810500</v>
      </c>
      <c r="G12" s="25">
        <f t="shared" si="0"/>
        <v>3094271508.75</v>
      </c>
      <c r="H12" s="25">
        <f t="shared" si="1"/>
        <v>3094271508.75</v>
      </c>
      <c r="I12" s="53"/>
    </row>
    <row r="13" spans="1:26" ht="22.05" customHeight="1" x14ac:dyDescent="0.3">
      <c r="A13" s="22">
        <v>45895</v>
      </c>
      <c r="B13" s="62"/>
      <c r="C13" s="27">
        <v>4</v>
      </c>
      <c r="D13" s="28" t="s">
        <v>38</v>
      </c>
      <c r="E13" s="31"/>
      <c r="F13" s="24">
        <v>309374100</v>
      </c>
      <c r="G13" s="25">
        <f t="shared" si="0"/>
        <v>2784897408.75</v>
      </c>
      <c r="H13" s="25">
        <f t="shared" si="1"/>
        <v>2784897408.75</v>
      </c>
      <c r="I13" s="53"/>
    </row>
    <row r="14" spans="1:26" ht="22.05" customHeight="1" x14ac:dyDescent="0.3">
      <c r="A14" s="22">
        <v>45898</v>
      </c>
      <c r="B14" s="26"/>
      <c r="C14" s="27">
        <v>5</v>
      </c>
      <c r="D14" s="28" t="s">
        <v>39</v>
      </c>
      <c r="E14" s="23"/>
      <c r="F14" s="24">
        <v>1500000000</v>
      </c>
      <c r="G14" s="25">
        <f t="shared" si="0"/>
        <v>1284897408.75</v>
      </c>
      <c r="H14" s="25">
        <f t="shared" si="1"/>
        <v>1284897408.75</v>
      </c>
      <c r="I14" s="53"/>
    </row>
    <row r="15" spans="1:26" ht="18" customHeight="1" x14ac:dyDescent="0.3">
      <c r="A15" s="22" t="s">
        <v>33</v>
      </c>
      <c r="B15" s="26"/>
      <c r="C15" s="27"/>
      <c r="D15" s="28" t="s">
        <v>32</v>
      </c>
      <c r="E15" s="31">
        <v>1339560750</v>
      </c>
      <c r="F15" s="31"/>
      <c r="G15" s="25">
        <f t="shared" si="0"/>
        <v>2624458158.75</v>
      </c>
      <c r="H15" s="25">
        <f t="shared" si="1"/>
        <v>2624458158.75</v>
      </c>
      <c r="I15" s="53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60"/>
    </row>
    <row r="16" spans="1:26" ht="18" customHeight="1" x14ac:dyDescent="0.3">
      <c r="A16" s="22">
        <v>45898</v>
      </c>
      <c r="B16" s="26"/>
      <c r="C16" s="27">
        <v>6</v>
      </c>
      <c r="D16" s="28" t="s">
        <v>41</v>
      </c>
      <c r="E16" s="23"/>
      <c r="F16" s="24">
        <v>1419357366</v>
      </c>
      <c r="G16" s="25">
        <f t="shared" si="0"/>
        <v>1205100792.75</v>
      </c>
      <c r="H16" s="25">
        <f t="shared" si="1"/>
        <v>1205100792.75</v>
      </c>
      <c r="I16" s="53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60"/>
    </row>
    <row r="17" spans="1:26" ht="22.05" customHeight="1" thickBot="1" x14ac:dyDescent="0.35">
      <c r="A17" s="81">
        <v>45900</v>
      </c>
      <c r="B17" s="82"/>
      <c r="C17" s="83"/>
      <c r="D17" s="88" t="s">
        <v>42</v>
      </c>
      <c r="E17" s="89"/>
      <c r="F17" s="90">
        <v>15000</v>
      </c>
      <c r="G17" s="87">
        <f t="shared" si="0"/>
        <v>1205085792.75</v>
      </c>
      <c r="H17" s="87">
        <f t="shared" si="1"/>
        <v>1205085792.75</v>
      </c>
      <c r="I17" s="53"/>
    </row>
    <row r="18" spans="1:26" ht="22.05" customHeight="1" x14ac:dyDescent="0.3">
      <c r="A18" s="74"/>
      <c r="B18" s="75"/>
      <c r="C18" s="76"/>
      <c r="D18" s="77" t="s">
        <v>76</v>
      </c>
      <c r="E18" s="78">
        <f>SUM(E9:E17)</f>
        <v>6030379988.75</v>
      </c>
      <c r="F18" s="78">
        <f>SUM(F10:F17)</f>
        <v>4825294196</v>
      </c>
      <c r="G18" s="79">
        <f>E18-F18</f>
        <v>1205085792.75</v>
      </c>
      <c r="H18" s="80">
        <f t="shared" si="1"/>
        <v>1205085792.75</v>
      </c>
      <c r="I18" s="217">
        <v>1205085792.75</v>
      </c>
      <c r="J18" s="116">
        <f>G18-I18</f>
        <v>0</v>
      </c>
    </row>
    <row r="19" spans="1:26" ht="15.45" customHeight="1" x14ac:dyDescent="0.3">
      <c r="A19" s="22"/>
      <c r="B19" s="26"/>
      <c r="C19" s="27"/>
      <c r="D19" s="57"/>
      <c r="E19" s="58"/>
      <c r="F19" s="58"/>
      <c r="G19" s="58"/>
      <c r="H19" s="25"/>
      <c r="I19" s="53"/>
    </row>
    <row r="20" spans="1:26" ht="18" customHeight="1" x14ac:dyDescent="0.3">
      <c r="A20" s="67">
        <v>45870</v>
      </c>
      <c r="B20" s="68"/>
      <c r="C20" s="69"/>
      <c r="D20" s="70" t="s">
        <v>19</v>
      </c>
      <c r="E20" s="71">
        <v>6069085310.1800003</v>
      </c>
      <c r="F20" s="72"/>
      <c r="G20" s="73">
        <f>E20</f>
        <v>6069085310.1800003</v>
      </c>
      <c r="H20" s="73">
        <f>H18+G20</f>
        <v>7274171102.9300003</v>
      </c>
      <c r="I20" s="53"/>
      <c r="J20" s="2" t="s">
        <v>29</v>
      </c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30"/>
    </row>
    <row r="21" spans="1:26" ht="18" customHeight="1" x14ac:dyDescent="0.25">
      <c r="A21" s="22">
        <v>45870.247442129628</v>
      </c>
      <c r="B21" s="26"/>
      <c r="C21" s="27"/>
      <c r="D21" s="44" t="s">
        <v>49</v>
      </c>
      <c r="E21" s="32"/>
      <c r="F21" s="47">
        <v>648665.63</v>
      </c>
      <c r="G21" s="25">
        <f>(G20+E21)-F21</f>
        <v>6068436644.5500002</v>
      </c>
      <c r="H21" s="25">
        <f>(H20+E21)-F21</f>
        <v>7273522437.3000002</v>
      </c>
      <c r="I21" s="53"/>
      <c r="J21" s="54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30"/>
    </row>
    <row r="22" spans="1:26" ht="18" customHeight="1" x14ac:dyDescent="0.3">
      <c r="A22" s="22">
        <v>45870.247442129628</v>
      </c>
      <c r="B22" s="26"/>
      <c r="C22" s="27"/>
      <c r="D22" s="44" t="s">
        <v>57</v>
      </c>
      <c r="E22" s="45">
        <v>3243328.17</v>
      </c>
      <c r="F22" s="47"/>
      <c r="G22" s="25">
        <f t="shared" ref="G22:G65" si="2">(G21+E22)-F22</f>
        <v>6071679972.7200003</v>
      </c>
      <c r="H22" s="25">
        <f t="shared" ref="H22:H65" si="3">(H21+E22)-F22</f>
        <v>7276765765.4700003</v>
      </c>
      <c r="I22" s="53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30"/>
    </row>
    <row r="23" spans="1:26" ht="18" customHeight="1" x14ac:dyDescent="0.3">
      <c r="A23" s="22">
        <v>45871.27065972222</v>
      </c>
      <c r="B23" s="26"/>
      <c r="C23" s="27"/>
      <c r="D23" s="44" t="s">
        <v>50</v>
      </c>
      <c r="E23" s="31"/>
      <c r="F23" s="48">
        <v>10000</v>
      </c>
      <c r="G23" s="25">
        <f t="shared" si="2"/>
        <v>6071669972.7200003</v>
      </c>
      <c r="H23" s="25">
        <f t="shared" si="3"/>
        <v>7276755765.4700003</v>
      </c>
      <c r="I23" s="53"/>
      <c r="J23" s="54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30"/>
    </row>
    <row r="24" spans="1:26" ht="18" customHeight="1" x14ac:dyDescent="0.3">
      <c r="A24" s="22">
        <v>45873.145648148151</v>
      </c>
      <c r="B24" s="26"/>
      <c r="C24" s="27"/>
      <c r="D24" s="44" t="s">
        <v>34</v>
      </c>
      <c r="E24" s="31"/>
      <c r="F24" s="48">
        <v>15000</v>
      </c>
      <c r="G24" s="25">
        <f t="shared" si="2"/>
        <v>6071654972.7200003</v>
      </c>
      <c r="H24" s="25">
        <f t="shared" si="3"/>
        <v>7276740765.4700003</v>
      </c>
      <c r="I24" s="53"/>
      <c r="J24" s="54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30"/>
    </row>
    <row r="25" spans="1:26" ht="18" customHeight="1" x14ac:dyDescent="0.3">
      <c r="A25" s="22">
        <v>45881.413287037038</v>
      </c>
      <c r="B25" s="26"/>
      <c r="C25" s="27">
        <v>7</v>
      </c>
      <c r="D25" s="44" t="s">
        <v>58</v>
      </c>
      <c r="E25" s="31"/>
      <c r="F25" s="48">
        <v>4500000</v>
      </c>
      <c r="G25" s="25">
        <f t="shared" si="2"/>
        <v>6067154972.7200003</v>
      </c>
      <c r="H25" s="25">
        <f t="shared" si="3"/>
        <v>7272240765.4700003</v>
      </c>
      <c r="I25" s="53"/>
      <c r="J25" s="54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30"/>
    </row>
    <row r="26" spans="1:26" ht="18" customHeight="1" thickBot="1" x14ac:dyDescent="0.35">
      <c r="A26" s="22">
        <v>45881.765972222223</v>
      </c>
      <c r="B26" s="26"/>
      <c r="C26" s="27">
        <v>8</v>
      </c>
      <c r="D26" s="44" t="s">
        <v>108</v>
      </c>
      <c r="E26" s="31"/>
      <c r="F26" s="122">
        <v>450000</v>
      </c>
      <c r="G26" s="25">
        <f t="shared" si="2"/>
        <v>6066704972.7200003</v>
      </c>
      <c r="H26" s="25">
        <f t="shared" si="3"/>
        <v>7271790765.4700003</v>
      </c>
      <c r="I26" s="53"/>
      <c r="J26" s="54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30"/>
    </row>
    <row r="27" spans="1:26" ht="18" customHeight="1" x14ac:dyDescent="0.3">
      <c r="A27" s="22">
        <v>45899.711863425924</v>
      </c>
      <c r="B27" s="26"/>
      <c r="C27" s="27">
        <v>8</v>
      </c>
      <c r="D27" s="43" t="s">
        <v>80</v>
      </c>
      <c r="E27" s="134">
        <v>16016</v>
      </c>
      <c r="F27" s="48"/>
      <c r="G27" s="25">
        <f t="shared" si="2"/>
        <v>6066720988.7200003</v>
      </c>
      <c r="H27" s="25">
        <f t="shared" si="3"/>
        <v>7271806781.4700003</v>
      </c>
      <c r="I27" s="53"/>
      <c r="J27" s="54"/>
      <c r="K27" s="29"/>
      <c r="L27" s="29"/>
      <c r="M27" s="217">
        <v>1205085792.75</v>
      </c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30"/>
    </row>
    <row r="28" spans="1:26" ht="18" customHeight="1" x14ac:dyDescent="0.3">
      <c r="A28" s="22">
        <v>45883.345509259256</v>
      </c>
      <c r="B28" s="26"/>
      <c r="C28" s="27">
        <v>9</v>
      </c>
      <c r="D28" s="44" t="s">
        <v>109</v>
      </c>
      <c r="E28" s="31"/>
      <c r="F28" s="48">
        <v>2625000</v>
      </c>
      <c r="G28" s="25">
        <f t="shared" si="2"/>
        <v>6064095988.7200003</v>
      </c>
      <c r="H28" s="25">
        <f t="shared" si="3"/>
        <v>7269181781.4700003</v>
      </c>
      <c r="I28" s="53"/>
      <c r="J28" s="54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30"/>
    </row>
    <row r="29" spans="1:26" ht="18" customHeight="1" x14ac:dyDescent="0.3">
      <c r="A29" s="22">
        <v>45883.657916666663</v>
      </c>
      <c r="B29" s="26"/>
      <c r="C29" s="27">
        <v>10</v>
      </c>
      <c r="D29" s="44" t="s">
        <v>110</v>
      </c>
      <c r="E29" s="31"/>
      <c r="F29" s="48">
        <v>5000000</v>
      </c>
      <c r="G29" s="25">
        <f t="shared" si="2"/>
        <v>6059095988.7200003</v>
      </c>
      <c r="H29" s="25">
        <f t="shared" si="3"/>
        <v>7264181781.4700003</v>
      </c>
      <c r="I29" s="53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30"/>
    </row>
    <row r="30" spans="1:26" ht="18" customHeight="1" x14ac:dyDescent="0.3">
      <c r="A30" s="22">
        <v>45883.657916666663</v>
      </c>
      <c r="B30" s="26"/>
      <c r="C30" s="27">
        <v>10</v>
      </c>
      <c r="D30" s="44" t="s">
        <v>51</v>
      </c>
      <c r="E30" s="31"/>
      <c r="F30" s="48">
        <v>2500</v>
      </c>
      <c r="G30" s="25">
        <f t="shared" si="2"/>
        <v>6059093488.7200003</v>
      </c>
      <c r="H30" s="25">
        <f t="shared" si="3"/>
        <v>7264179281.4700003</v>
      </c>
      <c r="I30" s="53"/>
      <c r="J30" s="54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30"/>
    </row>
    <row r="31" spans="1:26" ht="18" customHeight="1" x14ac:dyDescent="0.3">
      <c r="A31" s="22">
        <v>45888.429791666669</v>
      </c>
      <c r="B31" s="26"/>
      <c r="C31" s="27">
        <v>11</v>
      </c>
      <c r="D31" s="44" t="s">
        <v>111</v>
      </c>
      <c r="E31" s="31"/>
      <c r="F31" s="122">
        <v>110000000</v>
      </c>
      <c r="G31" s="25">
        <f t="shared" si="2"/>
        <v>5949093488.7200003</v>
      </c>
      <c r="H31" s="25">
        <f t="shared" si="3"/>
        <v>7154179281.4700003</v>
      </c>
      <c r="I31" s="53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</row>
    <row r="32" spans="1:26" ht="18" customHeight="1" x14ac:dyDescent="0.3">
      <c r="A32" s="22">
        <v>45890.465902777774</v>
      </c>
      <c r="B32" s="26"/>
      <c r="C32" s="27">
        <v>11</v>
      </c>
      <c r="D32" s="44" t="s">
        <v>77</v>
      </c>
      <c r="E32" s="134">
        <v>100000000</v>
      </c>
      <c r="F32" s="48"/>
      <c r="G32" s="25">
        <f t="shared" si="2"/>
        <v>6049093488.7200003</v>
      </c>
      <c r="H32" s="25">
        <f t="shared" si="3"/>
        <v>7254179281.4700003</v>
      </c>
      <c r="I32" s="53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30"/>
    </row>
    <row r="33" spans="1:26" ht="18" customHeight="1" x14ac:dyDescent="0.3">
      <c r="A33" s="22">
        <v>45891.343761574077</v>
      </c>
      <c r="B33" s="26"/>
      <c r="C33" s="27">
        <v>11</v>
      </c>
      <c r="D33" s="44" t="s">
        <v>78</v>
      </c>
      <c r="E33" s="134">
        <v>5000000</v>
      </c>
      <c r="F33" s="48"/>
      <c r="G33" s="25">
        <f t="shared" si="2"/>
        <v>6054093488.7200003</v>
      </c>
      <c r="H33" s="25">
        <f t="shared" si="3"/>
        <v>7259179281.4700003</v>
      </c>
      <c r="I33" s="53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30"/>
    </row>
    <row r="34" spans="1:26" ht="18" customHeight="1" x14ac:dyDescent="0.3">
      <c r="A34" s="22">
        <v>45899.711863425924</v>
      </c>
      <c r="B34" s="26"/>
      <c r="C34" s="27">
        <v>11</v>
      </c>
      <c r="D34" s="44" t="s">
        <v>79</v>
      </c>
      <c r="E34" s="134">
        <v>361500</v>
      </c>
      <c r="F34" s="48"/>
      <c r="G34" s="25">
        <f t="shared" si="2"/>
        <v>6054454988.7200003</v>
      </c>
      <c r="H34" s="25">
        <f t="shared" si="3"/>
        <v>7259540781.4700003</v>
      </c>
      <c r="I34" s="53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</row>
    <row r="35" spans="1:26" ht="18" customHeight="1" x14ac:dyDescent="0.3">
      <c r="A35" s="22">
        <v>45889.377175925925</v>
      </c>
      <c r="B35" s="26"/>
      <c r="C35" s="27">
        <v>12</v>
      </c>
      <c r="D35" s="44" t="s">
        <v>112</v>
      </c>
      <c r="E35" s="31"/>
      <c r="F35" s="48">
        <v>100000000</v>
      </c>
      <c r="G35" s="25">
        <f t="shared" si="2"/>
        <v>5954454988.7200003</v>
      </c>
      <c r="H35" s="25">
        <f t="shared" si="3"/>
        <v>7159540781.4700003</v>
      </c>
      <c r="I35" s="53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30"/>
    </row>
    <row r="36" spans="1:26" ht="18" customHeight="1" x14ac:dyDescent="0.3">
      <c r="A36" s="22">
        <v>45894.608425925922</v>
      </c>
      <c r="B36" s="26"/>
      <c r="C36" s="27">
        <v>13</v>
      </c>
      <c r="D36" s="44" t="s">
        <v>113</v>
      </c>
      <c r="E36" s="31"/>
      <c r="F36" s="48">
        <v>4337500</v>
      </c>
      <c r="G36" s="25">
        <f t="shared" si="2"/>
        <v>5950117488.7200003</v>
      </c>
      <c r="H36" s="25">
        <f t="shared" si="3"/>
        <v>7155203281.4700003</v>
      </c>
      <c r="I36" s="53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30"/>
    </row>
    <row r="37" spans="1:26" ht="18" customHeight="1" x14ac:dyDescent="0.3">
      <c r="A37" s="22">
        <v>45894.608425925922</v>
      </c>
      <c r="B37" s="26"/>
      <c r="C37" s="27">
        <v>13</v>
      </c>
      <c r="D37" s="44" t="s">
        <v>51</v>
      </c>
      <c r="E37" s="31"/>
      <c r="F37" s="48">
        <v>2500</v>
      </c>
      <c r="G37" s="25">
        <f t="shared" si="2"/>
        <v>5950114988.7200003</v>
      </c>
      <c r="H37" s="25">
        <f t="shared" si="3"/>
        <v>7155200781.4700003</v>
      </c>
      <c r="I37" s="53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30"/>
    </row>
    <row r="38" spans="1:26" ht="18" customHeight="1" x14ac:dyDescent="0.3">
      <c r="A38" s="22">
        <v>45894.608425925922</v>
      </c>
      <c r="B38" s="26"/>
      <c r="C38" s="27">
        <v>14</v>
      </c>
      <c r="D38" s="44" t="s">
        <v>114</v>
      </c>
      <c r="E38" s="31"/>
      <c r="F38" s="48">
        <v>12500000</v>
      </c>
      <c r="G38" s="25">
        <f t="shared" si="2"/>
        <v>5937614988.7200003</v>
      </c>
      <c r="H38" s="25">
        <f t="shared" si="3"/>
        <v>7142700781.4700003</v>
      </c>
      <c r="I38" s="53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30"/>
    </row>
    <row r="39" spans="1:26" ht="18" customHeight="1" x14ac:dyDescent="0.3">
      <c r="A39" s="22">
        <v>45894.608425925922</v>
      </c>
      <c r="B39" s="26"/>
      <c r="C39" s="27">
        <v>14</v>
      </c>
      <c r="D39" s="44" t="s">
        <v>51</v>
      </c>
      <c r="E39" s="31"/>
      <c r="F39" s="48">
        <v>2500</v>
      </c>
      <c r="G39" s="25">
        <f t="shared" si="2"/>
        <v>5937612488.7200003</v>
      </c>
      <c r="H39" s="25">
        <f t="shared" si="3"/>
        <v>7142698281.4700003</v>
      </c>
      <c r="I39" s="53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30"/>
    </row>
    <row r="40" spans="1:26" ht="18" customHeight="1" x14ac:dyDescent="0.3">
      <c r="A40" s="22">
        <v>45894.608449074076</v>
      </c>
      <c r="B40" s="26"/>
      <c r="C40" s="27">
        <v>15</v>
      </c>
      <c r="D40" s="44" t="s">
        <v>52</v>
      </c>
      <c r="E40" s="31"/>
      <c r="F40" s="48">
        <v>410000</v>
      </c>
      <c r="G40" s="25">
        <f t="shared" si="2"/>
        <v>5937202488.7200003</v>
      </c>
      <c r="H40" s="25">
        <f t="shared" si="3"/>
        <v>7142288281.4700003</v>
      </c>
      <c r="I40" s="53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30"/>
    </row>
    <row r="41" spans="1:26" ht="18" customHeight="1" x14ac:dyDescent="0.3">
      <c r="A41" s="22">
        <v>45894.608449074076</v>
      </c>
      <c r="B41" s="26"/>
      <c r="C41" s="27">
        <v>15</v>
      </c>
      <c r="D41" s="44" t="s">
        <v>52</v>
      </c>
      <c r="E41" s="31"/>
      <c r="F41" s="48">
        <v>236160000</v>
      </c>
      <c r="G41" s="25">
        <f t="shared" si="2"/>
        <v>5701042488.7200003</v>
      </c>
      <c r="H41" s="25">
        <f t="shared" si="3"/>
        <v>6906128281.4700003</v>
      </c>
      <c r="I41" s="53"/>
      <c r="J41" s="117">
        <f>F41+F40</f>
        <v>236570000</v>
      </c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30"/>
    </row>
    <row r="42" spans="1:26" ht="18" customHeight="1" x14ac:dyDescent="0.3">
      <c r="A42" s="22">
        <v>45894.608460648145</v>
      </c>
      <c r="B42" s="26"/>
      <c r="C42" s="27">
        <v>16</v>
      </c>
      <c r="D42" s="44" t="s">
        <v>115</v>
      </c>
      <c r="E42" s="31"/>
      <c r="F42" s="48">
        <v>1000000</v>
      </c>
      <c r="G42" s="25">
        <f t="shared" si="2"/>
        <v>5700042488.7200003</v>
      </c>
      <c r="H42" s="25">
        <f t="shared" si="3"/>
        <v>6905128281.4700003</v>
      </c>
      <c r="I42" s="53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30"/>
    </row>
    <row r="43" spans="1:26" ht="18" customHeight="1" x14ac:dyDescent="0.3">
      <c r="A43" s="22">
        <v>45894.608460648145</v>
      </c>
      <c r="B43" s="26"/>
      <c r="C43" s="27">
        <v>16</v>
      </c>
      <c r="D43" s="44" t="s">
        <v>51</v>
      </c>
      <c r="E43" s="31"/>
      <c r="F43" s="48">
        <v>2500</v>
      </c>
      <c r="G43" s="25">
        <f t="shared" si="2"/>
        <v>5700039988.7200003</v>
      </c>
      <c r="H43" s="25">
        <f t="shared" si="3"/>
        <v>6905125781.4700003</v>
      </c>
      <c r="I43" s="53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30"/>
    </row>
    <row r="44" spans="1:26" ht="18" customHeight="1" x14ac:dyDescent="0.3">
      <c r="A44" s="22">
        <v>45894.608460648145</v>
      </c>
      <c r="B44" s="26"/>
      <c r="C44" s="27">
        <v>17</v>
      </c>
      <c r="D44" s="44" t="s">
        <v>53</v>
      </c>
      <c r="E44" s="31"/>
      <c r="F44" s="48">
        <v>3500000</v>
      </c>
      <c r="G44" s="25">
        <f t="shared" si="2"/>
        <v>5696539988.7200003</v>
      </c>
      <c r="H44" s="25">
        <f t="shared" si="3"/>
        <v>6901625781.4700003</v>
      </c>
      <c r="I44" s="53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0"/>
    </row>
    <row r="45" spans="1:26" ht="18" customHeight="1" x14ac:dyDescent="0.3">
      <c r="A45" s="22">
        <v>45894.608472222222</v>
      </c>
      <c r="B45" s="26"/>
      <c r="C45" s="27">
        <v>18</v>
      </c>
      <c r="D45" s="63" t="s">
        <v>54</v>
      </c>
      <c r="E45" s="64"/>
      <c r="F45" s="65">
        <v>200000000</v>
      </c>
      <c r="G45" s="25">
        <f t="shared" si="2"/>
        <v>5496539988.7200003</v>
      </c>
      <c r="H45" s="25">
        <f t="shared" si="3"/>
        <v>6701625781.4700003</v>
      </c>
      <c r="I45" s="53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30"/>
    </row>
    <row r="46" spans="1:26" ht="18" customHeight="1" x14ac:dyDescent="0.3">
      <c r="A46" s="22">
        <v>45894.608495370368</v>
      </c>
      <c r="B46" s="26"/>
      <c r="C46" s="27">
        <v>19</v>
      </c>
      <c r="D46" s="44" t="s">
        <v>55</v>
      </c>
      <c r="E46" s="31"/>
      <c r="F46" s="48">
        <v>631000</v>
      </c>
      <c r="G46" s="25">
        <f t="shared" si="2"/>
        <v>5495908988.7200003</v>
      </c>
      <c r="H46" s="25">
        <f t="shared" si="3"/>
        <v>6700994781.4700003</v>
      </c>
      <c r="I46" s="53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30"/>
    </row>
    <row r="47" spans="1:26" ht="18" customHeight="1" x14ac:dyDescent="0.3">
      <c r="A47" s="22">
        <v>45894.608506944445</v>
      </c>
      <c r="B47" s="26"/>
      <c r="C47" s="27">
        <v>20</v>
      </c>
      <c r="D47" s="44" t="s">
        <v>116</v>
      </c>
      <c r="E47" s="31"/>
      <c r="F47" s="48">
        <v>2000000</v>
      </c>
      <c r="G47" s="25">
        <f t="shared" si="2"/>
        <v>5493908988.7200003</v>
      </c>
      <c r="H47" s="25">
        <f t="shared" si="3"/>
        <v>6698994781.4700003</v>
      </c>
      <c r="I47" s="53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30"/>
    </row>
    <row r="48" spans="1:26" ht="18" customHeight="1" x14ac:dyDescent="0.3">
      <c r="A48" s="22">
        <v>45894.608506944445</v>
      </c>
      <c r="B48" s="26"/>
      <c r="C48" s="27">
        <v>21</v>
      </c>
      <c r="D48" s="44" t="s">
        <v>117</v>
      </c>
      <c r="E48" s="31"/>
      <c r="F48" s="48">
        <v>2334500</v>
      </c>
      <c r="G48" s="25">
        <f t="shared" si="2"/>
        <v>5491574488.7200003</v>
      </c>
      <c r="H48" s="25">
        <f t="shared" si="3"/>
        <v>6696660281.4700003</v>
      </c>
      <c r="I48" s="53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30"/>
    </row>
    <row r="49" spans="1:26" ht="18" customHeight="1" x14ac:dyDescent="0.3">
      <c r="A49" s="22">
        <v>45894.608506944445</v>
      </c>
      <c r="B49" s="26"/>
      <c r="C49" s="27">
        <v>21</v>
      </c>
      <c r="D49" s="44" t="s">
        <v>51</v>
      </c>
      <c r="E49" s="31"/>
      <c r="F49" s="48">
        <v>2500</v>
      </c>
      <c r="G49" s="25">
        <f t="shared" si="2"/>
        <v>5491571988.7200003</v>
      </c>
      <c r="H49" s="25">
        <f t="shared" si="3"/>
        <v>6696657781.4700003</v>
      </c>
      <c r="I49" s="53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30"/>
    </row>
    <row r="50" spans="1:26" ht="18" customHeight="1" x14ac:dyDescent="0.3">
      <c r="A50" s="22">
        <v>45894.620532407411</v>
      </c>
      <c r="B50" s="26"/>
      <c r="C50" s="27">
        <v>22</v>
      </c>
      <c r="D50" s="44" t="s">
        <v>56</v>
      </c>
      <c r="E50" s="31"/>
      <c r="F50" s="48">
        <v>511600</v>
      </c>
      <c r="G50" s="25">
        <f t="shared" si="2"/>
        <v>5491060388.7200003</v>
      </c>
      <c r="H50" s="25">
        <f t="shared" si="3"/>
        <v>6696146181.4700003</v>
      </c>
      <c r="I50" s="53"/>
      <c r="J50" s="117">
        <f>F50+F51</f>
        <v>622105600</v>
      </c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30"/>
    </row>
    <row r="51" spans="1:26" ht="22.05" customHeight="1" x14ac:dyDescent="0.3">
      <c r="A51" s="22">
        <v>45894.620532407411</v>
      </c>
      <c r="B51" s="26"/>
      <c r="C51" s="27">
        <v>22</v>
      </c>
      <c r="D51" s="44" t="s">
        <v>56</v>
      </c>
      <c r="E51" s="31"/>
      <c r="F51" s="48">
        <v>621594000</v>
      </c>
      <c r="G51" s="25">
        <f t="shared" si="2"/>
        <v>4869466388.7200003</v>
      </c>
      <c r="H51" s="25">
        <f t="shared" si="3"/>
        <v>6074552181.4700003</v>
      </c>
      <c r="I51" s="53"/>
      <c r="J51" s="2">
        <v>622105600</v>
      </c>
    </row>
    <row r="52" spans="1:26" ht="18" customHeight="1" x14ac:dyDescent="0.3">
      <c r="A52" s="22">
        <v>45895.72923611111</v>
      </c>
      <c r="B52" s="26"/>
      <c r="C52" s="27">
        <v>23</v>
      </c>
      <c r="D52" s="44" t="s">
        <v>59</v>
      </c>
      <c r="E52" s="31"/>
      <c r="F52" s="48">
        <v>1016985650</v>
      </c>
      <c r="G52" s="25">
        <f t="shared" si="2"/>
        <v>3852480738.7200003</v>
      </c>
      <c r="H52" s="25">
        <f t="shared" si="3"/>
        <v>5057566531.4700003</v>
      </c>
      <c r="I52" s="53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30"/>
    </row>
    <row r="53" spans="1:26" ht="18" customHeight="1" x14ac:dyDescent="0.3">
      <c r="A53" s="22">
        <v>45895.729247685187</v>
      </c>
      <c r="B53" s="26"/>
      <c r="C53" s="27">
        <v>24</v>
      </c>
      <c r="D53" s="44" t="s">
        <v>60</v>
      </c>
      <c r="E53" s="31"/>
      <c r="F53" s="48">
        <v>369675000</v>
      </c>
      <c r="G53" s="25">
        <f t="shared" si="2"/>
        <v>3482805738.7200003</v>
      </c>
      <c r="H53" s="25">
        <f t="shared" si="3"/>
        <v>4687891531.4700003</v>
      </c>
      <c r="I53" s="53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30"/>
    </row>
    <row r="54" spans="1:26" ht="18" customHeight="1" x14ac:dyDescent="0.3">
      <c r="A54" s="22">
        <v>45895.729259259257</v>
      </c>
      <c r="B54" s="26"/>
      <c r="C54" s="27">
        <v>25</v>
      </c>
      <c r="D54" s="44" t="s">
        <v>61</v>
      </c>
      <c r="E54" s="31"/>
      <c r="F54" s="48">
        <v>264147688</v>
      </c>
      <c r="G54" s="25">
        <f t="shared" si="2"/>
        <v>3218658050.7200003</v>
      </c>
      <c r="H54" s="25">
        <f t="shared" si="3"/>
        <v>4423743843.4700003</v>
      </c>
      <c r="I54" s="53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30"/>
    </row>
    <row r="55" spans="1:26" ht="18" customHeight="1" x14ac:dyDescent="0.3">
      <c r="A55" s="22">
        <v>45895.729270833333</v>
      </c>
      <c r="B55" s="26"/>
      <c r="C55" s="27">
        <v>26</v>
      </c>
      <c r="D55" s="44" t="s">
        <v>62</v>
      </c>
      <c r="E55" s="31"/>
      <c r="F55" s="48">
        <v>410644047</v>
      </c>
      <c r="G55" s="25">
        <f t="shared" si="2"/>
        <v>2808014003.7200003</v>
      </c>
      <c r="H55" s="25">
        <f t="shared" si="3"/>
        <v>4013099796.4700003</v>
      </c>
      <c r="I55" s="53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30"/>
    </row>
    <row r="56" spans="1:26" ht="18" customHeight="1" x14ac:dyDescent="0.3">
      <c r="A56" s="22">
        <v>45897.695150462961</v>
      </c>
      <c r="B56" s="26"/>
      <c r="C56" s="27">
        <v>27</v>
      </c>
      <c r="D56" s="44" t="s">
        <v>118</v>
      </c>
      <c r="E56" s="31"/>
      <c r="F56" s="48">
        <v>5000000</v>
      </c>
      <c r="G56" s="25">
        <f t="shared" si="2"/>
        <v>2803014003.7200003</v>
      </c>
      <c r="H56" s="25">
        <f t="shared" si="3"/>
        <v>4008099796.4700003</v>
      </c>
      <c r="I56" s="53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30"/>
    </row>
    <row r="57" spans="1:26" ht="18" customHeight="1" x14ac:dyDescent="0.3">
      <c r="A57" s="22">
        <v>45897.695162037038</v>
      </c>
      <c r="B57" s="26"/>
      <c r="C57" s="27">
        <v>28</v>
      </c>
      <c r="D57" s="44" t="s">
        <v>119</v>
      </c>
      <c r="E57" s="31"/>
      <c r="F57" s="48">
        <v>1500000</v>
      </c>
      <c r="G57" s="25">
        <f t="shared" si="2"/>
        <v>2801514003.7200003</v>
      </c>
      <c r="H57" s="25">
        <f t="shared" si="3"/>
        <v>4006599796.4700003</v>
      </c>
      <c r="I57" s="53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30"/>
    </row>
    <row r="58" spans="1:26" ht="18" customHeight="1" x14ac:dyDescent="0.3">
      <c r="A58" s="22">
        <v>45898.381238425929</v>
      </c>
      <c r="B58" s="26"/>
      <c r="C58" s="27">
        <v>29</v>
      </c>
      <c r="D58" s="44" t="s">
        <v>120</v>
      </c>
      <c r="E58" s="31"/>
      <c r="F58" s="48">
        <v>161480000</v>
      </c>
      <c r="G58" s="25">
        <f t="shared" si="2"/>
        <v>2640034003.7200003</v>
      </c>
      <c r="H58" s="25">
        <f t="shared" si="3"/>
        <v>3845119796.4700003</v>
      </c>
      <c r="I58" s="53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30"/>
    </row>
    <row r="59" spans="1:26" ht="18" customHeight="1" x14ac:dyDescent="0.3">
      <c r="A59" s="22">
        <v>45898.381249999999</v>
      </c>
      <c r="B59" s="26"/>
      <c r="C59" s="27">
        <v>30</v>
      </c>
      <c r="D59" s="44" t="s">
        <v>63</v>
      </c>
      <c r="E59" s="31"/>
      <c r="F59" s="48">
        <v>262679346</v>
      </c>
      <c r="G59" s="25">
        <f t="shared" si="2"/>
        <v>2377354657.7200003</v>
      </c>
      <c r="H59" s="25">
        <f t="shared" si="3"/>
        <v>3582440450.4700003</v>
      </c>
      <c r="I59" s="53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30"/>
    </row>
    <row r="60" spans="1:26" ht="18" customHeight="1" x14ac:dyDescent="0.3">
      <c r="A60" s="22">
        <v>45898.562893518516</v>
      </c>
      <c r="B60" s="26"/>
      <c r="C60" s="27">
        <v>31</v>
      </c>
      <c r="D60" s="44" t="s">
        <v>121</v>
      </c>
      <c r="E60" s="31"/>
      <c r="F60" s="48">
        <v>213750000</v>
      </c>
      <c r="G60" s="25">
        <f t="shared" si="2"/>
        <v>2163604657.7200003</v>
      </c>
      <c r="H60" s="25">
        <f t="shared" si="3"/>
        <v>3368690450.4700003</v>
      </c>
      <c r="I60" s="53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30"/>
    </row>
    <row r="61" spans="1:26" ht="18" customHeight="1" x14ac:dyDescent="0.3">
      <c r="A61" s="22">
        <v>45898.562893518516</v>
      </c>
      <c r="B61" s="26"/>
      <c r="C61" s="27">
        <v>31</v>
      </c>
      <c r="D61" s="44" t="s">
        <v>51</v>
      </c>
      <c r="E61" s="31"/>
      <c r="F61" s="48">
        <v>2500</v>
      </c>
      <c r="G61" s="25">
        <f t="shared" si="2"/>
        <v>2163602157.7200003</v>
      </c>
      <c r="H61" s="25">
        <f t="shared" si="3"/>
        <v>3368687950.4700003</v>
      </c>
      <c r="I61" s="53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30"/>
    </row>
    <row r="62" spans="1:26" ht="18" customHeight="1" x14ac:dyDescent="0.3">
      <c r="A62" s="22">
        <v>45898.743194444447</v>
      </c>
      <c r="B62" s="26"/>
      <c r="C62" s="27">
        <v>32</v>
      </c>
      <c r="D62" s="44" t="s">
        <v>64</v>
      </c>
      <c r="E62" s="31"/>
      <c r="F62" s="48">
        <v>1236678974</v>
      </c>
      <c r="G62" s="25">
        <f t="shared" si="2"/>
        <v>926923183.72000027</v>
      </c>
      <c r="H62" s="25">
        <f t="shared" si="3"/>
        <v>2132008976.4700003</v>
      </c>
      <c r="I62" s="53"/>
      <c r="J62" s="117">
        <v>213752500</v>
      </c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30"/>
    </row>
    <row r="63" spans="1:26" ht="18" customHeight="1" x14ac:dyDescent="0.3">
      <c r="A63" s="22">
        <v>45900</v>
      </c>
      <c r="B63" s="26"/>
      <c r="C63" s="27"/>
      <c r="D63" s="44" t="s">
        <v>47</v>
      </c>
      <c r="E63" s="31">
        <v>2529571000</v>
      </c>
      <c r="F63" s="48"/>
      <c r="G63" s="25">
        <f t="shared" si="2"/>
        <v>3456494183.7200003</v>
      </c>
      <c r="H63" s="25">
        <f t="shared" si="3"/>
        <v>4661579976.4700003</v>
      </c>
      <c r="I63" s="53"/>
      <c r="K63" s="29" t="s">
        <v>48</v>
      </c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30"/>
    </row>
    <row r="64" spans="1:26" ht="18" customHeight="1" x14ac:dyDescent="0.3">
      <c r="A64" s="22">
        <v>45900.492650462962</v>
      </c>
      <c r="B64" s="26"/>
      <c r="C64" s="27"/>
      <c r="D64" s="44" t="s">
        <v>49</v>
      </c>
      <c r="E64" s="31"/>
      <c r="F64" s="47">
        <v>645677.74</v>
      </c>
      <c r="G64" s="25">
        <f t="shared" si="2"/>
        <v>3455848505.9800005</v>
      </c>
      <c r="H64" s="25">
        <f t="shared" si="3"/>
        <v>4660934298.7300005</v>
      </c>
      <c r="I64" s="53"/>
      <c r="J64" s="2">
        <v>2529571000</v>
      </c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30"/>
    </row>
    <row r="65" spans="1:26" ht="18" customHeight="1" thickBot="1" x14ac:dyDescent="0.35">
      <c r="A65" s="81">
        <v>45900.492650462962</v>
      </c>
      <c r="B65" s="82"/>
      <c r="C65" s="83"/>
      <c r="D65" s="84" t="s">
        <v>57</v>
      </c>
      <c r="E65" s="85">
        <v>3228388.72</v>
      </c>
      <c r="F65" s="86"/>
      <c r="G65" s="25">
        <f t="shared" si="2"/>
        <v>3459076894.7000003</v>
      </c>
      <c r="H65" s="87">
        <f t="shared" si="3"/>
        <v>4664162687.4500008</v>
      </c>
      <c r="I65" s="53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30"/>
    </row>
    <row r="66" spans="1:26" ht="22.05" customHeight="1" x14ac:dyDescent="0.2">
      <c r="A66" s="74"/>
      <c r="B66" s="75"/>
      <c r="C66" s="76"/>
      <c r="D66" s="77" t="s">
        <v>76</v>
      </c>
      <c r="E66" s="78">
        <f>SUM(E20:E65)</f>
        <v>8710505543.0699997</v>
      </c>
      <c r="F66" s="78">
        <f>SUM(F20:F65)</f>
        <v>5251428648.3699999</v>
      </c>
      <c r="G66" s="79">
        <f>E66-F66</f>
        <v>3459076894.6999998</v>
      </c>
      <c r="H66" s="80">
        <f>H65</f>
        <v>4664162687.4500008</v>
      </c>
      <c r="I66" s="194">
        <v>3459076894.6999998</v>
      </c>
      <c r="J66" s="116">
        <f>G66-I66</f>
        <v>0</v>
      </c>
    </row>
    <row r="67" spans="1:26" ht="22.05" customHeight="1" x14ac:dyDescent="0.2">
      <c r="A67" s="74"/>
      <c r="B67" s="75"/>
      <c r="C67" s="76"/>
      <c r="D67" s="77"/>
      <c r="E67" s="78"/>
      <c r="F67" s="78"/>
      <c r="G67" s="127"/>
      <c r="H67" s="80"/>
      <c r="I67" s="53"/>
    </row>
    <row r="68" spans="1:26" ht="22.05" customHeight="1" x14ac:dyDescent="0.3">
      <c r="A68" s="74"/>
      <c r="B68" s="75"/>
      <c r="C68" s="76"/>
      <c r="D68" s="77"/>
      <c r="E68" s="78"/>
      <c r="F68" s="78"/>
      <c r="G68" s="79"/>
      <c r="H68" s="80"/>
      <c r="I68" s="53"/>
    </row>
    <row r="69" spans="1:26" ht="22.05" customHeight="1" x14ac:dyDescent="0.3">
      <c r="A69" s="22"/>
      <c r="B69" s="26"/>
      <c r="C69" s="27"/>
      <c r="D69" s="57"/>
      <c r="E69" s="58"/>
      <c r="F69" s="58"/>
      <c r="G69" s="25"/>
      <c r="H69" s="25"/>
      <c r="I69" s="53"/>
    </row>
    <row r="70" spans="1:26" ht="18" customHeight="1" x14ac:dyDescent="0.3">
      <c r="A70" s="67">
        <v>45870</v>
      </c>
      <c r="B70" s="68"/>
      <c r="C70" s="69"/>
      <c r="D70" s="70" t="s">
        <v>21</v>
      </c>
      <c r="E70" s="71">
        <v>5159768559.9300003</v>
      </c>
      <c r="F70" s="72"/>
      <c r="G70" s="73">
        <f>E70</f>
        <v>5159768559.9300003</v>
      </c>
      <c r="H70" s="73">
        <f>H66+G70</f>
        <v>9823931247.3800011</v>
      </c>
      <c r="I70" s="53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30"/>
    </row>
    <row r="71" spans="1:26" ht="18" customHeight="1" x14ac:dyDescent="0.3">
      <c r="A71" s="22">
        <v>45875.377453703702</v>
      </c>
      <c r="B71" s="26"/>
      <c r="C71" s="27">
        <v>33</v>
      </c>
      <c r="D71" s="44" t="s">
        <v>70</v>
      </c>
      <c r="E71" s="23"/>
      <c r="F71" s="46">
        <v>13919700</v>
      </c>
      <c r="G71" s="25">
        <f>(G70+E71)-F71</f>
        <v>5145848859.9300003</v>
      </c>
      <c r="H71" s="25">
        <f>(H70+E71)-F71</f>
        <v>9810011547.3800011</v>
      </c>
      <c r="I71" s="53"/>
      <c r="J71" s="118">
        <f>F71-E72</f>
        <v>13908200</v>
      </c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30"/>
    </row>
    <row r="72" spans="1:26" ht="18" customHeight="1" x14ac:dyDescent="0.3">
      <c r="A72" s="22">
        <v>45899.495497685188</v>
      </c>
      <c r="B72" s="26"/>
      <c r="C72" s="27">
        <v>33</v>
      </c>
      <c r="D72" s="44" t="s">
        <v>71</v>
      </c>
      <c r="E72" s="23">
        <v>11500</v>
      </c>
      <c r="F72" s="47"/>
      <c r="G72" s="25">
        <f t="shared" ref="G72:G76" si="4">(G71+E72)-F72</f>
        <v>5145860359.9300003</v>
      </c>
      <c r="H72" s="25">
        <f t="shared" ref="H72:H76" si="5">(H71+E72)-F72</f>
        <v>9810023047.3800011</v>
      </c>
      <c r="I72" s="53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30"/>
    </row>
    <row r="73" spans="1:26" ht="18" customHeight="1" x14ac:dyDescent="0.3">
      <c r="A73" s="22">
        <v>45900.492650462962</v>
      </c>
      <c r="B73" s="26"/>
      <c r="C73" s="27"/>
      <c r="D73" s="28" t="s">
        <v>69</v>
      </c>
      <c r="E73" s="23">
        <v>97242500</v>
      </c>
      <c r="F73" s="24"/>
      <c r="G73" s="25">
        <f t="shared" si="4"/>
        <v>5243102859.9300003</v>
      </c>
      <c r="H73" s="25">
        <f t="shared" si="5"/>
        <v>9907265547.3800011</v>
      </c>
      <c r="I73" s="53"/>
      <c r="K73" s="43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30"/>
    </row>
    <row r="74" spans="1:26" ht="18" customHeight="1" x14ac:dyDescent="0.2">
      <c r="A74" s="22">
        <v>45897.492650462962</v>
      </c>
      <c r="B74" s="26"/>
      <c r="C74" s="27"/>
      <c r="D74" s="44" t="s">
        <v>57</v>
      </c>
      <c r="E74" s="23">
        <v>36895067.189999998</v>
      </c>
      <c r="F74" s="47"/>
      <c r="G74" s="25">
        <f t="shared" si="4"/>
        <v>5279997927.1199999</v>
      </c>
      <c r="H74" s="25">
        <f t="shared" si="5"/>
        <v>9944160614.5700016</v>
      </c>
      <c r="I74" s="53"/>
      <c r="K74" s="127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30"/>
    </row>
    <row r="75" spans="1:26" ht="18" customHeight="1" x14ac:dyDescent="0.3">
      <c r="A75" s="22">
        <v>45897.492650462962</v>
      </c>
      <c r="B75" s="26"/>
      <c r="C75" s="27"/>
      <c r="D75" s="44" t="s">
        <v>49</v>
      </c>
      <c r="E75" s="31"/>
      <c r="F75" s="47">
        <v>7379013.4400000004</v>
      </c>
      <c r="G75" s="25">
        <f t="shared" si="4"/>
        <v>5272618913.6800003</v>
      </c>
      <c r="H75" s="25">
        <f t="shared" si="5"/>
        <v>9936781601.1300011</v>
      </c>
      <c r="I75" s="53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30"/>
    </row>
    <row r="76" spans="1:26" ht="18" customHeight="1" thickBot="1" x14ac:dyDescent="0.35">
      <c r="A76" s="81">
        <v>45900.492650462962</v>
      </c>
      <c r="B76" s="82"/>
      <c r="C76" s="83"/>
      <c r="D76" s="84" t="s">
        <v>72</v>
      </c>
      <c r="E76" s="89"/>
      <c r="F76" s="91">
        <v>15000</v>
      </c>
      <c r="G76" s="87">
        <f t="shared" si="4"/>
        <v>5272603913.6800003</v>
      </c>
      <c r="H76" s="87">
        <f t="shared" si="5"/>
        <v>9936766601.1300011</v>
      </c>
      <c r="I76" s="53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30"/>
    </row>
    <row r="77" spans="1:26" ht="22.05" customHeight="1" x14ac:dyDescent="0.3">
      <c r="A77" s="74"/>
      <c r="B77" s="75"/>
      <c r="C77" s="76"/>
      <c r="D77" s="77" t="s">
        <v>76</v>
      </c>
      <c r="E77" s="78">
        <f>SUM(E70:E76)</f>
        <v>5293917627.1199999</v>
      </c>
      <c r="F77" s="78">
        <f>SUM(F70:F76)</f>
        <v>21313713.440000001</v>
      </c>
      <c r="G77" s="79">
        <f>E77-F77</f>
        <v>5272603913.6800003</v>
      </c>
      <c r="H77" s="80">
        <f>H76</f>
        <v>9936766601.1300011</v>
      </c>
      <c r="I77" s="193">
        <v>5272603913.6800003</v>
      </c>
      <c r="J77" s="116">
        <f>G77-I77</f>
        <v>0</v>
      </c>
    </row>
    <row r="78" spans="1:26" ht="18" customHeight="1" x14ac:dyDescent="0.3">
      <c r="A78" s="22"/>
      <c r="B78" s="26"/>
      <c r="C78" s="27"/>
      <c r="D78" s="66"/>
      <c r="E78" s="31"/>
      <c r="F78" s="48"/>
      <c r="G78" s="25"/>
      <c r="H78" s="25"/>
      <c r="I78" s="53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30"/>
    </row>
    <row r="79" spans="1:26" ht="18" customHeight="1" x14ac:dyDescent="0.3">
      <c r="A79" s="67">
        <v>45870</v>
      </c>
      <c r="B79" s="68"/>
      <c r="C79" s="69"/>
      <c r="D79" s="70" t="s">
        <v>20</v>
      </c>
      <c r="E79" s="71">
        <v>65292803.280000001</v>
      </c>
      <c r="F79" s="72"/>
      <c r="G79" s="73">
        <f>E79</f>
        <v>65292803.280000001</v>
      </c>
      <c r="H79" s="73">
        <f>H77+G79</f>
        <v>10002059404.410002</v>
      </c>
      <c r="I79" s="53"/>
      <c r="J79" s="2" t="s">
        <v>25</v>
      </c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30"/>
    </row>
    <row r="80" spans="1:26" ht="18" customHeight="1" x14ac:dyDescent="0.3">
      <c r="A80" s="22">
        <v>45900.492650462962</v>
      </c>
      <c r="B80" s="26"/>
      <c r="C80" s="27"/>
      <c r="D80" s="28" t="s">
        <v>67</v>
      </c>
      <c r="E80" s="23">
        <v>242000</v>
      </c>
      <c r="F80" s="24"/>
      <c r="G80" s="25">
        <f>(G79+E80)-F80</f>
        <v>65534803.280000001</v>
      </c>
      <c r="H80" s="25">
        <f>(H79+E80)-F80</f>
        <v>10002301404.410002</v>
      </c>
      <c r="I80" s="53"/>
      <c r="K80" s="43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30"/>
    </row>
    <row r="81" spans="1:26" ht="18" customHeight="1" x14ac:dyDescent="0.3">
      <c r="A81" s="22">
        <v>45900.492650462962</v>
      </c>
      <c r="B81" s="26"/>
      <c r="C81" s="27"/>
      <c r="D81" s="44" t="s">
        <v>68</v>
      </c>
      <c r="E81" s="31"/>
      <c r="F81" s="48">
        <v>15000</v>
      </c>
      <c r="G81" s="25">
        <f>(G80+E81)-F81</f>
        <v>65519803.280000001</v>
      </c>
      <c r="H81" s="25">
        <f>(H80+E81)-F81</f>
        <v>10002286404.410002</v>
      </c>
      <c r="I81" s="53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30"/>
    </row>
    <row r="82" spans="1:26" ht="22.05" customHeight="1" x14ac:dyDescent="0.2">
      <c r="A82" s="74"/>
      <c r="B82" s="75"/>
      <c r="C82" s="76"/>
      <c r="D82" s="77" t="s">
        <v>76</v>
      </c>
      <c r="E82" s="78">
        <f>SUM(E79:E81)</f>
        <v>65534803.280000001</v>
      </c>
      <c r="F82" s="78">
        <f>SUM(F79:F81)</f>
        <v>15000</v>
      </c>
      <c r="G82" s="79">
        <f>E82-F82</f>
        <v>65519803.280000001</v>
      </c>
      <c r="H82" s="80">
        <f>H81</f>
        <v>10002286404.410002</v>
      </c>
      <c r="I82" s="194">
        <v>65519803.280000001</v>
      </c>
    </row>
    <row r="83" spans="1:26" ht="18" customHeight="1" x14ac:dyDescent="0.3">
      <c r="A83" s="22"/>
      <c r="B83" s="26"/>
      <c r="C83" s="27"/>
      <c r="D83" s="28"/>
      <c r="E83" s="23"/>
      <c r="F83" s="24"/>
      <c r="G83" s="25"/>
      <c r="H83" s="25"/>
      <c r="I83" s="53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60"/>
    </row>
    <row r="84" spans="1:26" ht="18" customHeight="1" x14ac:dyDescent="0.3">
      <c r="A84" s="67">
        <v>45870</v>
      </c>
      <c r="B84" s="68"/>
      <c r="C84" s="69"/>
      <c r="D84" s="70" t="s">
        <v>22</v>
      </c>
      <c r="E84" s="71">
        <v>9424301</v>
      </c>
      <c r="F84" s="72"/>
      <c r="G84" s="73">
        <f>E84</f>
        <v>9424301</v>
      </c>
      <c r="H84" s="73">
        <f>H82+G84</f>
        <v>10011710705.410002</v>
      </c>
      <c r="I84" s="53"/>
      <c r="J84" s="2" t="s">
        <v>30</v>
      </c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30"/>
    </row>
    <row r="85" spans="1:26" ht="18" customHeight="1" x14ac:dyDescent="0.3">
      <c r="A85" s="22">
        <v>45900.492650462962</v>
      </c>
      <c r="B85" s="26"/>
      <c r="C85" s="27"/>
      <c r="D85" s="44" t="s">
        <v>73</v>
      </c>
      <c r="E85" s="31"/>
      <c r="F85" s="48">
        <v>15000</v>
      </c>
      <c r="G85" s="25">
        <f>G84-F85</f>
        <v>9409301</v>
      </c>
      <c r="H85" s="25">
        <f>H84-F85</f>
        <v>10011695705.410002</v>
      </c>
      <c r="I85" s="53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30"/>
    </row>
    <row r="86" spans="1:26" ht="18" customHeight="1" x14ac:dyDescent="0.2">
      <c r="A86" s="74"/>
      <c r="B86" s="75"/>
      <c r="C86" s="76"/>
      <c r="D86" s="77" t="s">
        <v>76</v>
      </c>
      <c r="E86" s="92">
        <f>SUM(E83:E85)</f>
        <v>9424301</v>
      </c>
      <c r="F86" s="92">
        <f>SUM(F83:F85)</f>
        <v>15000</v>
      </c>
      <c r="G86" s="93">
        <f>E86-F86</f>
        <v>9409301</v>
      </c>
      <c r="H86" s="25">
        <f>H85</f>
        <v>10011695705.410002</v>
      </c>
      <c r="I86" s="194">
        <v>9409301</v>
      </c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30"/>
    </row>
    <row r="87" spans="1:26" ht="18" customHeight="1" x14ac:dyDescent="0.3">
      <c r="A87" s="22"/>
      <c r="B87" s="26"/>
      <c r="C87" s="27"/>
      <c r="D87" s="66"/>
      <c r="E87" s="31"/>
      <c r="F87" s="48"/>
      <c r="G87" s="25"/>
      <c r="H87" s="25"/>
      <c r="I87" s="53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30"/>
    </row>
    <row r="88" spans="1:26" ht="18" customHeight="1" x14ac:dyDescent="0.3">
      <c r="A88" s="67">
        <v>45870</v>
      </c>
      <c r="B88" s="68"/>
      <c r="C88" s="69"/>
      <c r="D88" s="70" t="s">
        <v>18</v>
      </c>
      <c r="E88" s="71">
        <v>8609907714.8700008</v>
      </c>
      <c r="F88" s="72"/>
      <c r="G88" s="73">
        <f>E88</f>
        <v>8609907714.8700008</v>
      </c>
      <c r="H88" s="73">
        <f>H86+G88</f>
        <v>18621603420.280003</v>
      </c>
      <c r="I88" s="53"/>
      <c r="J88" s="2" t="s">
        <v>27</v>
      </c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30"/>
    </row>
    <row r="89" spans="1:26" ht="22.05" customHeight="1" x14ac:dyDescent="0.3">
      <c r="A89" s="22">
        <v>45900</v>
      </c>
      <c r="B89" s="26"/>
      <c r="C89" s="27"/>
      <c r="D89" s="28" t="s">
        <v>40</v>
      </c>
      <c r="E89" s="23">
        <v>275830000</v>
      </c>
      <c r="F89" s="24"/>
      <c r="G89" s="25">
        <f>(G88+E89)-F89</f>
        <v>8885737714.8700008</v>
      </c>
      <c r="H89" s="25">
        <f>(H88+E89)-F89</f>
        <v>18897433420.280003</v>
      </c>
      <c r="I89" s="53"/>
      <c r="K89" s="2" t="s">
        <v>45</v>
      </c>
    </row>
    <row r="90" spans="1:26" ht="22.05" customHeight="1" x14ac:dyDescent="0.3">
      <c r="A90" s="22">
        <v>45898</v>
      </c>
      <c r="B90" s="26"/>
      <c r="C90" s="27"/>
      <c r="D90" s="28" t="s">
        <v>43</v>
      </c>
      <c r="E90" s="31"/>
      <c r="F90" s="24">
        <v>8500000000</v>
      </c>
      <c r="G90" s="25">
        <f t="shared" ref="G90:G91" si="6">(G89+E90)-F90</f>
        <v>385737714.87000084</v>
      </c>
      <c r="H90" s="25">
        <f t="shared" ref="H90:H91" si="7">(H89+E90)-F90</f>
        <v>10397433420.280003</v>
      </c>
      <c r="I90" s="53"/>
    </row>
    <row r="91" spans="1:26" ht="18" customHeight="1" thickBot="1" x14ac:dyDescent="0.35">
      <c r="A91" s="22">
        <v>45900</v>
      </c>
      <c r="B91" s="26"/>
      <c r="C91" s="27"/>
      <c r="D91" s="28" t="s">
        <v>188</v>
      </c>
      <c r="E91" s="31"/>
      <c r="F91" s="24">
        <v>15000</v>
      </c>
      <c r="G91" s="25">
        <f t="shared" si="6"/>
        <v>385722714.87000084</v>
      </c>
      <c r="H91" s="25">
        <f t="shared" si="7"/>
        <v>10397418420.280003</v>
      </c>
      <c r="I91" s="53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30"/>
    </row>
    <row r="92" spans="1:26" ht="18" customHeight="1" x14ac:dyDescent="0.3">
      <c r="A92" s="22"/>
      <c r="B92" s="26"/>
      <c r="C92" s="27"/>
      <c r="D92" s="77" t="s">
        <v>76</v>
      </c>
      <c r="E92" s="92">
        <f>SUM(E88:E91)</f>
        <v>8885737714.8700008</v>
      </c>
      <c r="F92" s="92">
        <f>SUM(F89:F91)</f>
        <v>8500015000</v>
      </c>
      <c r="G92" s="93">
        <f>E92-F92</f>
        <v>385722714.87000084</v>
      </c>
      <c r="H92" s="25">
        <f>H91</f>
        <v>10397418420.280003</v>
      </c>
      <c r="I92" s="193">
        <v>385722714.87</v>
      </c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30"/>
    </row>
    <row r="93" spans="1:26" ht="18" customHeight="1" x14ac:dyDescent="0.3">
      <c r="A93" s="22"/>
      <c r="B93" s="26"/>
      <c r="C93" s="27"/>
      <c r="D93" s="28"/>
      <c r="E93" s="31"/>
      <c r="F93" s="24"/>
      <c r="G93" s="25"/>
      <c r="H93" s="25"/>
      <c r="I93" s="53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30"/>
    </row>
    <row r="94" spans="1:26" ht="18" customHeight="1" x14ac:dyDescent="0.3">
      <c r="A94" s="67">
        <v>45870</v>
      </c>
      <c r="B94" s="68"/>
      <c r="C94" s="69"/>
      <c r="D94" s="70" t="s">
        <v>24</v>
      </c>
      <c r="E94" s="71">
        <v>0</v>
      </c>
      <c r="F94" s="72"/>
      <c r="G94" s="73">
        <f>E94</f>
        <v>0</v>
      </c>
      <c r="H94" s="73">
        <f>H92</f>
        <v>10397418420.280003</v>
      </c>
      <c r="I94" s="53"/>
      <c r="J94" s="2" t="s">
        <v>31</v>
      </c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30"/>
    </row>
    <row r="95" spans="1:26" ht="18" customHeight="1" x14ac:dyDescent="0.3">
      <c r="A95" s="22">
        <v>45898</v>
      </c>
      <c r="B95" s="26"/>
      <c r="C95" s="27"/>
      <c r="D95" s="28" t="s">
        <v>39</v>
      </c>
      <c r="E95" s="24">
        <v>1500000000</v>
      </c>
      <c r="F95" s="24"/>
      <c r="G95" s="25">
        <f t="shared" ref="G95" si="8">(G94+E95)-F95</f>
        <v>1500000000</v>
      </c>
      <c r="H95" s="25">
        <f>H94+E95</f>
        <v>11897418420.280003</v>
      </c>
      <c r="I95" s="53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30"/>
    </row>
    <row r="96" spans="1:26" ht="18" customHeight="1" x14ac:dyDescent="0.3">
      <c r="A96" s="22">
        <v>45898</v>
      </c>
      <c r="B96" s="26"/>
      <c r="C96" s="27"/>
      <c r="D96" s="28" t="s">
        <v>43</v>
      </c>
      <c r="E96" s="24">
        <v>8500000000</v>
      </c>
      <c r="F96" s="24"/>
      <c r="G96" s="25">
        <f>G95+E96</f>
        <v>10000000000</v>
      </c>
      <c r="H96" s="25">
        <f>H95+E96</f>
        <v>20397418420.280003</v>
      </c>
      <c r="I96" s="53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30"/>
    </row>
    <row r="97" spans="1:26" ht="18" customHeight="1" thickBot="1" x14ac:dyDescent="0.35">
      <c r="A97" s="22">
        <v>45900</v>
      </c>
      <c r="B97" s="26"/>
      <c r="C97" s="27"/>
      <c r="D97" s="44" t="s">
        <v>57</v>
      </c>
      <c r="E97" s="135">
        <v>579431.38</v>
      </c>
      <c r="F97" s="135"/>
      <c r="G97" s="25">
        <f>G96+E97</f>
        <v>10000579431.379999</v>
      </c>
      <c r="H97" s="25">
        <f>H96+E97</f>
        <v>20397997851.660004</v>
      </c>
      <c r="I97" s="53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30"/>
    </row>
    <row r="98" spans="1:26" ht="18" customHeight="1" x14ac:dyDescent="0.3">
      <c r="A98" s="22"/>
      <c r="B98" s="26"/>
      <c r="C98" s="27"/>
      <c r="D98" s="77" t="s">
        <v>76</v>
      </c>
      <c r="E98" s="92">
        <f>SUM(E95:E97)</f>
        <v>10000579431.379999</v>
      </c>
      <c r="F98" s="92">
        <f>SUM(F94:F96)</f>
        <v>0</v>
      </c>
      <c r="G98" s="93">
        <f>E98-F98</f>
        <v>10000579431.379999</v>
      </c>
      <c r="H98" s="59">
        <f>H96</f>
        <v>20397418420.280003</v>
      </c>
      <c r="I98" s="193">
        <v>10000579431.379999</v>
      </c>
      <c r="J98" s="132">
        <f>G98-I98</f>
        <v>0</v>
      </c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30"/>
    </row>
    <row r="99" spans="1:26" ht="18" customHeight="1" x14ac:dyDescent="0.3">
      <c r="A99" s="35"/>
      <c r="B99" s="50"/>
      <c r="C99" s="51"/>
      <c r="D99" s="43"/>
      <c r="E99" s="52"/>
      <c r="F99" s="46"/>
      <c r="G99" s="53"/>
      <c r="H99" s="53"/>
      <c r="I99" s="53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30"/>
    </row>
    <row r="100" spans="1:26" ht="18" customHeight="1" x14ac:dyDescent="0.3">
      <c r="A100" s="228" t="s">
        <v>97</v>
      </c>
      <c r="B100" s="228"/>
      <c r="C100" s="228"/>
      <c r="D100" s="228"/>
      <c r="E100" s="228"/>
      <c r="F100" s="228"/>
      <c r="G100" s="228"/>
      <c r="H100" s="53"/>
      <c r="I100" s="53"/>
      <c r="J100" s="96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30"/>
    </row>
    <row r="101" spans="1:26" ht="18" customHeight="1" x14ac:dyDescent="0.3">
      <c r="A101" s="33"/>
      <c r="B101" s="33"/>
      <c r="C101" s="33"/>
      <c r="D101" s="33"/>
      <c r="E101" s="33"/>
      <c r="F101" s="33"/>
      <c r="G101" s="33"/>
      <c r="H101" s="53"/>
      <c r="I101" s="53"/>
      <c r="J101" s="96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30"/>
    </row>
    <row r="102" spans="1:26" ht="18" customHeight="1" x14ac:dyDescent="0.3">
      <c r="A102" s="35"/>
      <c r="B102" s="50"/>
      <c r="C102" s="101" t="s">
        <v>103</v>
      </c>
      <c r="D102" s="102" t="s">
        <v>10</v>
      </c>
      <c r="E102" s="103" t="s">
        <v>104</v>
      </c>
      <c r="F102" s="104" t="s">
        <v>105</v>
      </c>
      <c r="G102" s="105" t="s">
        <v>106</v>
      </c>
      <c r="H102" s="53"/>
      <c r="I102" s="53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30"/>
    </row>
    <row r="103" spans="1:26" ht="18" customHeight="1" x14ac:dyDescent="0.3">
      <c r="A103" s="49"/>
      <c r="C103" s="26" t="s">
        <v>81</v>
      </c>
      <c r="D103" s="98" t="s">
        <v>84</v>
      </c>
      <c r="E103" s="23">
        <f>E9+E20+E70+E79+E84+E88+E94</f>
        <v>24604297928.010002</v>
      </c>
      <c r="F103" s="47"/>
      <c r="G103" s="25"/>
      <c r="H103" s="53"/>
      <c r="I103" s="53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30"/>
    </row>
    <row r="104" spans="1:26" ht="18" customHeight="1" x14ac:dyDescent="0.3">
      <c r="A104" s="49"/>
      <c r="B104" s="50"/>
      <c r="C104" s="97" t="s">
        <v>83</v>
      </c>
      <c r="D104" s="99" t="s">
        <v>82</v>
      </c>
      <c r="E104" s="23">
        <f>E15+E63+E73+E89</f>
        <v>4242204250</v>
      </c>
      <c r="F104" s="47"/>
      <c r="G104" s="25"/>
      <c r="H104" s="53"/>
      <c r="I104" s="53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30"/>
    </row>
    <row r="105" spans="1:26" ht="18" customHeight="1" x14ac:dyDescent="0.3">
      <c r="A105" s="49"/>
      <c r="B105" s="50"/>
      <c r="C105" s="97" t="s">
        <v>85</v>
      </c>
      <c r="D105" s="98" t="s">
        <v>88</v>
      </c>
      <c r="E105" s="23">
        <f>E80</f>
        <v>242000</v>
      </c>
      <c r="F105" s="47"/>
      <c r="G105" s="25"/>
      <c r="H105" s="53"/>
      <c r="I105" s="53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30"/>
    </row>
    <row r="106" spans="1:26" ht="18" customHeight="1" x14ac:dyDescent="0.3">
      <c r="A106" s="49"/>
      <c r="B106" s="50"/>
      <c r="C106" s="97" t="s">
        <v>87</v>
      </c>
      <c r="D106" s="44" t="s">
        <v>86</v>
      </c>
      <c r="E106" s="23">
        <f>E74+E65+E22</f>
        <v>43366784.079999998</v>
      </c>
      <c r="F106" s="47"/>
      <c r="G106" s="25"/>
      <c r="H106" s="53"/>
      <c r="I106" s="53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30"/>
    </row>
    <row r="107" spans="1:26" ht="18" customHeight="1" x14ac:dyDescent="0.3">
      <c r="A107" s="49"/>
      <c r="B107" s="50"/>
      <c r="C107" s="97" t="s">
        <v>89</v>
      </c>
      <c r="D107" s="44" t="s">
        <v>90</v>
      </c>
      <c r="E107" s="31"/>
      <c r="F107" s="47">
        <f>(F71-E72)+F62+F61+F60+F59+F58+F57+F56+F55+F54+F53+F52+F51+F50+F49+F48+F47+F46+F44+F43+F42+F41+F40+F39+F38+F37+F36+F35+(F31-E32-E33-E34)+F30+F29+F28+F26-E27+F25+F16+F13+F12+F11+F10</f>
        <v>8283919185</v>
      </c>
      <c r="G107" s="25"/>
      <c r="H107" s="53"/>
      <c r="I107" s="53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30"/>
    </row>
    <row r="108" spans="1:26" ht="18" customHeight="1" x14ac:dyDescent="0.3">
      <c r="A108" s="49"/>
      <c r="B108" s="50"/>
      <c r="C108" s="97" t="s">
        <v>91</v>
      </c>
      <c r="D108" s="44" t="s">
        <v>96</v>
      </c>
      <c r="E108" s="31"/>
      <c r="F108" s="47">
        <v>200000000</v>
      </c>
      <c r="G108" s="25"/>
      <c r="H108" s="53"/>
      <c r="I108" s="53"/>
      <c r="J108" s="94">
        <v>4256035250</v>
      </c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30"/>
    </row>
    <row r="109" spans="1:26" ht="18" customHeight="1" x14ac:dyDescent="0.3">
      <c r="A109" s="49"/>
      <c r="B109" s="50"/>
      <c r="C109" s="97" t="s">
        <v>94</v>
      </c>
      <c r="D109" s="44" t="s">
        <v>92</v>
      </c>
      <c r="E109" s="31"/>
      <c r="F109" s="47">
        <f>F75+F64+F21</f>
        <v>8673356.8100000005</v>
      </c>
      <c r="G109" s="25"/>
      <c r="H109" s="53"/>
      <c r="I109" s="53"/>
      <c r="J109" s="132">
        <f>J108-E104</f>
        <v>13831000</v>
      </c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30"/>
    </row>
    <row r="110" spans="1:26" ht="18" customHeight="1" x14ac:dyDescent="0.3">
      <c r="A110" s="49"/>
      <c r="B110" s="50"/>
      <c r="C110" s="97" t="s">
        <v>95</v>
      </c>
      <c r="D110" s="44" t="s">
        <v>93</v>
      </c>
      <c r="E110" s="31"/>
      <c r="F110" s="100">
        <f>F91+F85+F81+F76+F24+F23+F17</f>
        <v>100000</v>
      </c>
      <c r="G110" s="25"/>
      <c r="H110" s="53"/>
      <c r="I110" s="53"/>
      <c r="J110" s="94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30"/>
    </row>
    <row r="111" spans="1:26" ht="18" customHeight="1" x14ac:dyDescent="0.3">
      <c r="A111" s="49"/>
      <c r="B111" s="50"/>
      <c r="C111" s="97"/>
      <c r="D111" s="106" t="s">
        <v>107</v>
      </c>
      <c r="E111" s="64">
        <f>SUM(E103:E110)</f>
        <v>28890110962.090004</v>
      </c>
      <c r="F111" s="64">
        <f>SUM(F103:F110)</f>
        <v>8492692541.8100004</v>
      </c>
      <c r="G111" s="59">
        <f>E111-F111</f>
        <v>20397418420.280003</v>
      </c>
      <c r="H111" s="53"/>
      <c r="I111" s="53"/>
      <c r="J111" s="94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30"/>
    </row>
    <row r="112" spans="1:26" ht="18" customHeight="1" x14ac:dyDescent="0.3">
      <c r="A112" s="49"/>
      <c r="B112" s="50"/>
      <c r="C112" s="51"/>
      <c r="D112" s="43"/>
      <c r="E112" s="52"/>
      <c r="F112" s="45"/>
      <c r="G112" s="53">
        <f>H98-G111</f>
        <v>0</v>
      </c>
      <c r="H112" s="53"/>
      <c r="I112" s="53"/>
      <c r="J112" s="94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30"/>
    </row>
    <row r="113" spans="1:26" ht="18" customHeight="1" x14ac:dyDescent="0.3">
      <c r="A113" s="49"/>
      <c r="B113" s="50"/>
      <c r="C113" s="51"/>
      <c r="D113" s="43"/>
      <c r="E113" s="52"/>
      <c r="F113" s="45"/>
      <c r="G113" s="53"/>
      <c r="H113" s="53"/>
      <c r="I113" s="53"/>
      <c r="J113" s="94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30"/>
    </row>
    <row r="114" spans="1:26" ht="18" customHeight="1" x14ac:dyDescent="0.3">
      <c r="A114" s="35"/>
      <c r="B114" s="36"/>
      <c r="C114" s="36"/>
      <c r="D114" s="37"/>
      <c r="E114" s="38"/>
      <c r="F114" s="34"/>
      <c r="G114" s="39"/>
      <c r="H114" s="39"/>
      <c r="I114" s="39"/>
    </row>
    <row r="115" spans="1:26" ht="18.75" customHeight="1" x14ac:dyDescent="0.3">
      <c r="B115" s="16"/>
      <c r="E115" s="225" t="s">
        <v>15</v>
      </c>
      <c r="F115" s="225"/>
      <c r="G115" s="225"/>
      <c r="H115" s="225"/>
      <c r="I115" s="16"/>
    </row>
    <row r="116" spans="1:26" ht="18.75" customHeight="1" x14ac:dyDescent="0.3">
      <c r="B116" s="16" t="s">
        <v>99</v>
      </c>
      <c r="E116" s="225" t="s">
        <v>98</v>
      </c>
      <c r="F116" s="225"/>
      <c r="G116" s="225"/>
      <c r="H116" s="225"/>
      <c r="I116" s="16"/>
    </row>
    <row r="117" spans="1:26" ht="18.75" customHeight="1" x14ac:dyDescent="0.3">
      <c r="F117" s="16"/>
    </row>
    <row r="118" spans="1:26" ht="18.75" customHeight="1" x14ac:dyDescent="0.3">
      <c r="F118" s="16"/>
    </row>
    <row r="119" spans="1:26" ht="18.75" customHeight="1" x14ac:dyDescent="0.3">
      <c r="F119" s="16"/>
    </row>
    <row r="120" spans="1:26" ht="18.75" customHeight="1" x14ac:dyDescent="0.25">
      <c r="B120" s="40" t="s">
        <v>100</v>
      </c>
      <c r="E120" s="226" t="s">
        <v>16</v>
      </c>
      <c r="F120" s="226"/>
      <c r="G120" s="226"/>
      <c r="H120" s="226"/>
      <c r="I120" s="42"/>
    </row>
    <row r="121" spans="1:26" s="17" customFormat="1" ht="19.5" customHeight="1" x14ac:dyDescent="0.3">
      <c r="A121" s="225" t="s">
        <v>14</v>
      </c>
      <c r="B121" s="225"/>
      <c r="C121" s="225"/>
      <c r="D121" s="225"/>
      <c r="E121" s="225"/>
      <c r="F121" s="225"/>
      <c r="G121" s="225"/>
      <c r="H121" s="225"/>
      <c r="I121" s="41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9.5" customHeight="1" x14ac:dyDescent="0.3">
      <c r="A122" s="225" t="s">
        <v>101</v>
      </c>
      <c r="B122" s="225"/>
      <c r="C122" s="225"/>
      <c r="D122" s="225"/>
      <c r="E122" s="225"/>
      <c r="F122" s="225"/>
      <c r="G122" s="225"/>
      <c r="H122" s="225"/>
    </row>
    <row r="123" spans="1:26" ht="19.5" customHeight="1" x14ac:dyDescent="0.3">
      <c r="D123" s="16"/>
    </row>
    <row r="124" spans="1:26" ht="19.5" customHeight="1" x14ac:dyDescent="0.3">
      <c r="D124" s="16"/>
    </row>
    <row r="125" spans="1:26" ht="19.5" customHeight="1" x14ac:dyDescent="0.3">
      <c r="D125" s="16"/>
    </row>
    <row r="126" spans="1:26" ht="19.5" customHeight="1" x14ac:dyDescent="0.3">
      <c r="D126" s="16"/>
    </row>
    <row r="127" spans="1:26" ht="19.5" customHeight="1" x14ac:dyDescent="0.3">
      <c r="A127" s="226" t="s">
        <v>102</v>
      </c>
      <c r="B127" s="226"/>
      <c r="C127" s="226"/>
      <c r="D127" s="226"/>
      <c r="E127" s="226"/>
      <c r="F127" s="226"/>
      <c r="G127" s="226"/>
      <c r="H127" s="226"/>
    </row>
    <row r="132" spans="10:10" ht="19.5" customHeight="1" x14ac:dyDescent="0.3">
      <c r="J132" s="96">
        <f>G98</f>
        <v>10000579431.379999</v>
      </c>
    </row>
    <row r="133" spans="10:10" ht="19.5" customHeight="1" x14ac:dyDescent="0.3">
      <c r="J133" s="94">
        <f>G92</f>
        <v>385722714.87000084</v>
      </c>
    </row>
    <row r="134" spans="10:10" ht="19.5" customHeight="1" x14ac:dyDescent="0.3">
      <c r="J134" s="95">
        <f>G86</f>
        <v>9409301</v>
      </c>
    </row>
    <row r="135" spans="10:10" ht="19.5" customHeight="1" x14ac:dyDescent="0.3">
      <c r="J135" s="95">
        <f>G82</f>
        <v>65519803.280000001</v>
      </c>
    </row>
    <row r="136" spans="10:10" ht="19.5" customHeight="1" x14ac:dyDescent="0.3">
      <c r="J136" s="95">
        <f>G77</f>
        <v>5272603913.6800003</v>
      </c>
    </row>
    <row r="137" spans="10:10" ht="19.5" customHeight="1" x14ac:dyDescent="0.3">
      <c r="J137" s="95">
        <f>G66</f>
        <v>3459076894.6999998</v>
      </c>
    </row>
    <row r="138" spans="10:10" ht="19.5" customHeight="1" x14ac:dyDescent="0.3">
      <c r="J138" s="95">
        <f>G18</f>
        <v>1205085792.75</v>
      </c>
    </row>
    <row r="139" spans="10:10" ht="19.5" customHeight="1" x14ac:dyDescent="0.3">
      <c r="J139" s="94">
        <f>SUM(J100:J138)</f>
        <v>24667864101.66</v>
      </c>
    </row>
  </sheetData>
  <sortState xmlns:xlrd2="http://schemas.microsoft.com/office/spreadsheetml/2017/richdata2" ref="A10:H15">
    <sortCondition ref="A10:A15"/>
  </sortState>
  <mergeCells count="9">
    <mergeCell ref="A121:H121"/>
    <mergeCell ref="A127:H127"/>
    <mergeCell ref="A122:H122"/>
    <mergeCell ref="A1:H1"/>
    <mergeCell ref="A2:H2"/>
    <mergeCell ref="A100:G100"/>
    <mergeCell ref="E115:H115"/>
    <mergeCell ref="E116:H116"/>
    <mergeCell ref="E120:H120"/>
  </mergeCells>
  <printOptions horizontalCentered="1"/>
  <pageMargins left="0.55118110236220474" right="0.27559055118110237" top="0.87" bottom="0.68" header="0.47244094488188981" footer="0.23622047244094491"/>
  <pageSetup paperSize="9" scale="57" fitToHeight="2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FE260-B4ED-4F61-B59D-1CFE69E20A50}">
  <sheetPr>
    <pageSetUpPr fitToPage="1"/>
  </sheetPr>
  <dimension ref="A1:Z127"/>
  <sheetViews>
    <sheetView zoomScale="67" zoomScaleNormal="73" workbookViewId="0">
      <selection activeCell="K30" sqref="K30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28.77734375" style="2" bestFit="1" customWidth="1"/>
    <col min="11" max="11" width="16" style="2" customWidth="1"/>
    <col min="12" max="16384" width="9.21875" style="2"/>
  </cols>
  <sheetData>
    <row r="1" spans="1:26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6" ht="19.5" customHeight="1" x14ac:dyDescent="0.3">
      <c r="A2" s="227" t="s">
        <v>155</v>
      </c>
      <c r="B2" s="227"/>
      <c r="C2" s="227"/>
      <c r="D2" s="227"/>
      <c r="E2" s="227"/>
      <c r="F2" s="227"/>
      <c r="G2" s="227"/>
      <c r="H2" s="227"/>
      <c r="I2" s="1"/>
    </row>
    <row r="3" spans="1:26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6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6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6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6" ht="19.5" customHeight="1" x14ac:dyDescent="0.3">
      <c r="B7" s="16"/>
      <c r="C7" s="16"/>
      <c r="F7" s="18"/>
    </row>
    <row r="8" spans="1:26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6" ht="18" customHeight="1" x14ac:dyDescent="0.3">
      <c r="A9" s="67">
        <v>45901</v>
      </c>
      <c r="B9" s="68"/>
      <c r="C9" s="69"/>
      <c r="D9" s="70" t="s">
        <v>17</v>
      </c>
      <c r="E9" s="71">
        <v>1205085792.75</v>
      </c>
      <c r="F9" s="72"/>
      <c r="G9" s="73">
        <f>E9</f>
        <v>1205085792.75</v>
      </c>
      <c r="H9" s="73">
        <f>G9</f>
        <v>1205085792.75</v>
      </c>
      <c r="I9" s="53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30"/>
    </row>
    <row r="10" spans="1:26" ht="18" customHeight="1" x14ac:dyDescent="0.3">
      <c r="A10" s="22">
        <v>45918.897731481484</v>
      </c>
      <c r="B10" s="26"/>
      <c r="C10" s="27">
        <v>1</v>
      </c>
      <c r="D10" s="28" t="s">
        <v>156</v>
      </c>
      <c r="E10" s="31"/>
      <c r="F10" s="31">
        <v>891781000</v>
      </c>
      <c r="G10" s="25">
        <f>(G9+E10)-F10</f>
        <v>313304792.75</v>
      </c>
      <c r="H10" s="25">
        <f>G10</f>
        <v>313304792.75</v>
      </c>
      <c r="I10" s="53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60"/>
    </row>
    <row r="11" spans="1:26" ht="18" customHeight="1" x14ac:dyDescent="0.3">
      <c r="A11" s="22">
        <v>45918.89775462963</v>
      </c>
      <c r="B11" s="26"/>
      <c r="C11" s="27">
        <v>2</v>
      </c>
      <c r="D11" s="28" t="s">
        <v>157</v>
      </c>
      <c r="E11" s="31"/>
      <c r="F11" s="24">
        <v>245605900</v>
      </c>
      <c r="G11" s="25">
        <f t="shared" ref="G11:G19" si="0">(G10+E11)-F11</f>
        <v>67698892.75</v>
      </c>
      <c r="H11" s="25">
        <f t="shared" ref="H11:H19" si="1">G11</f>
        <v>67698892.75</v>
      </c>
      <c r="I11" s="53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60"/>
    </row>
    <row r="12" spans="1:26" ht="18" customHeight="1" x14ac:dyDescent="0.3">
      <c r="A12" s="22">
        <v>45930.656446759262</v>
      </c>
      <c r="B12" s="26"/>
      <c r="C12" s="27"/>
      <c r="D12" s="28" t="s">
        <v>195</v>
      </c>
      <c r="E12" s="31">
        <v>1500000000</v>
      </c>
      <c r="F12" s="24"/>
      <c r="G12" s="25">
        <f t="shared" si="0"/>
        <v>1567698892.75</v>
      </c>
      <c r="H12" s="25">
        <f t="shared" si="1"/>
        <v>1567698892.75</v>
      </c>
      <c r="I12" s="53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60"/>
    </row>
    <row r="13" spans="1:26" ht="22.05" customHeight="1" x14ac:dyDescent="0.3">
      <c r="A13" s="22">
        <v>45930.656446759262</v>
      </c>
      <c r="B13" s="26"/>
      <c r="C13" s="27"/>
      <c r="D13" s="28" t="s">
        <v>32</v>
      </c>
      <c r="E13" s="23">
        <v>1340335250</v>
      </c>
      <c r="F13" s="24"/>
      <c r="G13" s="25">
        <f t="shared" si="0"/>
        <v>2908034142.75</v>
      </c>
      <c r="H13" s="25">
        <f t="shared" si="1"/>
        <v>2908034142.75</v>
      </c>
      <c r="I13" s="53"/>
    </row>
    <row r="14" spans="1:26" ht="22.05" customHeight="1" x14ac:dyDescent="0.3">
      <c r="A14" s="22">
        <v>45918.89775462963</v>
      </c>
      <c r="B14" s="26"/>
      <c r="C14" s="27">
        <v>3</v>
      </c>
      <c r="D14" s="28" t="s">
        <v>158</v>
      </c>
      <c r="E14" s="31"/>
      <c r="F14" s="24">
        <v>459244400</v>
      </c>
      <c r="G14" s="25">
        <f t="shared" si="0"/>
        <v>2448789742.75</v>
      </c>
      <c r="H14" s="25">
        <f t="shared" si="1"/>
        <v>2448789742.75</v>
      </c>
      <c r="I14" s="53"/>
    </row>
    <row r="15" spans="1:26" ht="22.05" customHeight="1" x14ac:dyDescent="0.3">
      <c r="A15" s="22">
        <v>45924.829976851855</v>
      </c>
      <c r="B15" s="26"/>
      <c r="C15" s="27">
        <v>4</v>
      </c>
      <c r="D15" s="28" t="s">
        <v>159</v>
      </c>
      <c r="E15" s="31"/>
      <c r="F15" s="24">
        <v>274900000</v>
      </c>
      <c r="G15" s="25">
        <f t="shared" si="0"/>
        <v>2173889742.75</v>
      </c>
      <c r="H15" s="25">
        <f t="shared" si="1"/>
        <v>2173889742.75</v>
      </c>
      <c r="I15" s="53"/>
    </row>
    <row r="16" spans="1:26" ht="22.05" customHeight="1" x14ac:dyDescent="0.3">
      <c r="A16" s="22">
        <v>45925.603877314818</v>
      </c>
      <c r="B16" s="26"/>
      <c r="C16" s="27">
        <v>5</v>
      </c>
      <c r="D16" s="28" t="s">
        <v>160</v>
      </c>
      <c r="E16" s="31"/>
      <c r="F16" s="24">
        <v>3150000</v>
      </c>
      <c r="G16" s="25">
        <f t="shared" si="0"/>
        <v>2170739742.75</v>
      </c>
      <c r="H16" s="25">
        <f t="shared" si="1"/>
        <v>2170739742.75</v>
      </c>
      <c r="I16" s="53"/>
    </row>
    <row r="17" spans="1:26" ht="22.05" customHeight="1" x14ac:dyDescent="0.3">
      <c r="A17" s="22">
        <v>45925.603912037041</v>
      </c>
      <c r="B17" s="26"/>
      <c r="C17" s="27">
        <v>6</v>
      </c>
      <c r="D17" s="28" t="s">
        <v>161</v>
      </c>
      <c r="E17" s="31"/>
      <c r="F17" s="24">
        <v>106050000</v>
      </c>
      <c r="G17" s="25">
        <f t="shared" si="0"/>
        <v>2064689742.75</v>
      </c>
      <c r="H17" s="25">
        <f t="shared" si="1"/>
        <v>2064689742.75</v>
      </c>
      <c r="I17" s="53"/>
    </row>
    <row r="18" spans="1:26" ht="22.05" customHeight="1" x14ac:dyDescent="0.3">
      <c r="A18" s="22">
        <v>45930.576932870368</v>
      </c>
      <c r="B18" s="26"/>
      <c r="C18" s="27"/>
      <c r="D18" s="28" t="s">
        <v>34</v>
      </c>
      <c r="E18" s="31"/>
      <c r="F18" s="24">
        <v>15000</v>
      </c>
      <c r="G18" s="25">
        <f t="shared" si="0"/>
        <v>2064674742.75</v>
      </c>
      <c r="H18" s="25">
        <f t="shared" si="1"/>
        <v>2064674742.75</v>
      </c>
      <c r="I18" s="53"/>
    </row>
    <row r="19" spans="1:26" ht="22.05" customHeight="1" x14ac:dyDescent="0.3">
      <c r="A19" s="22">
        <v>45930.656446759262</v>
      </c>
      <c r="B19" s="26"/>
      <c r="C19" s="27">
        <v>7</v>
      </c>
      <c r="D19" s="28" t="s">
        <v>240</v>
      </c>
      <c r="E19" s="31"/>
      <c r="F19" s="24">
        <v>1229665166</v>
      </c>
      <c r="G19" s="25">
        <f t="shared" si="0"/>
        <v>835009576.75</v>
      </c>
      <c r="H19" s="25">
        <f t="shared" si="1"/>
        <v>835009576.75</v>
      </c>
      <c r="I19" s="53"/>
    </row>
    <row r="20" spans="1:26" ht="22.05" customHeight="1" x14ac:dyDescent="0.25">
      <c r="A20" s="74"/>
      <c r="B20" s="26"/>
      <c r="C20" s="76"/>
      <c r="D20" s="77" t="s">
        <v>76</v>
      </c>
      <c r="E20" s="78">
        <f>SUM(E9:E19)</f>
        <v>4045421042.75</v>
      </c>
      <c r="F20" s="78">
        <f>SUM(F10:F19)</f>
        <v>3210411466</v>
      </c>
      <c r="G20" s="79">
        <f>E20-F20</f>
        <v>835009576.75</v>
      </c>
      <c r="H20" s="80">
        <f t="shared" ref="H20" si="2">G20</f>
        <v>835009576.75</v>
      </c>
      <c r="I20" s="216">
        <v>835009576.75</v>
      </c>
      <c r="J20" s="116">
        <f>G20-I20</f>
        <v>0</v>
      </c>
    </row>
    <row r="21" spans="1:26" ht="15.45" customHeight="1" x14ac:dyDescent="0.3">
      <c r="A21" s="22"/>
      <c r="B21" s="26"/>
      <c r="C21" s="27"/>
      <c r="D21" s="57"/>
      <c r="E21" s="58"/>
      <c r="F21" s="58"/>
      <c r="G21" s="25"/>
      <c r="H21" s="25"/>
      <c r="I21" s="53"/>
    </row>
    <row r="22" spans="1:26" ht="18" customHeight="1" x14ac:dyDescent="0.3">
      <c r="A22" s="67">
        <v>45901</v>
      </c>
      <c r="B22" s="68"/>
      <c r="C22" s="69"/>
      <c r="D22" s="70" t="s">
        <v>19</v>
      </c>
      <c r="E22" s="71">
        <v>3459076894.6999998</v>
      </c>
      <c r="F22" s="72"/>
      <c r="G22" s="73">
        <f>E22</f>
        <v>3459076894.6999998</v>
      </c>
      <c r="H22" s="73">
        <f>H20+G22</f>
        <v>4294086471.4499998</v>
      </c>
      <c r="I22" s="53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30"/>
    </row>
    <row r="23" spans="1:26" ht="18" customHeight="1" x14ac:dyDescent="0.25">
      <c r="A23" s="22">
        <v>45902.258761574078</v>
      </c>
      <c r="B23" s="26"/>
      <c r="C23" s="27"/>
      <c r="D23" s="44" t="s">
        <v>162</v>
      </c>
      <c r="E23" s="32"/>
      <c r="F23" s="47">
        <v>10000</v>
      </c>
      <c r="G23" s="25">
        <f>(G22+E23)-F23</f>
        <v>3459066894.6999998</v>
      </c>
      <c r="H23" s="25">
        <f>(H22+E23)-F23</f>
        <v>4294076471.4499998</v>
      </c>
      <c r="I23" s="53"/>
      <c r="J23" s="54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30"/>
    </row>
    <row r="24" spans="1:26" ht="18" customHeight="1" x14ac:dyDescent="0.3">
      <c r="A24" s="22">
        <v>45902.430324074077</v>
      </c>
      <c r="B24" s="26"/>
      <c r="C24" s="27">
        <v>8</v>
      </c>
      <c r="D24" s="44" t="s">
        <v>163</v>
      </c>
      <c r="E24" s="45"/>
      <c r="F24" s="47">
        <v>5000000</v>
      </c>
      <c r="G24" s="25">
        <f t="shared" ref="G24:G57" si="3">(G23+E24)-F24</f>
        <v>3454066894.6999998</v>
      </c>
      <c r="H24" s="25">
        <f t="shared" ref="H24:H57" si="4">(H23+E24)-F24</f>
        <v>4289076471.4499998</v>
      </c>
      <c r="I24" s="53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30"/>
    </row>
    <row r="25" spans="1:26" ht="18" customHeight="1" x14ac:dyDescent="0.3">
      <c r="A25" s="22">
        <v>45904.148541666669</v>
      </c>
      <c r="B25" s="26"/>
      <c r="C25" s="27"/>
      <c r="D25" s="44" t="s">
        <v>34</v>
      </c>
      <c r="E25" s="31"/>
      <c r="F25" s="48">
        <v>15000</v>
      </c>
      <c r="G25" s="25">
        <f t="shared" si="3"/>
        <v>3454051894.6999998</v>
      </c>
      <c r="H25" s="25">
        <f t="shared" si="4"/>
        <v>4289061471.4499998</v>
      </c>
      <c r="I25" s="53"/>
      <c r="J25" s="54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30"/>
    </row>
    <row r="26" spans="1:26" ht="18" customHeight="1" x14ac:dyDescent="0.3">
      <c r="A26" s="22">
        <v>45905.015833333331</v>
      </c>
      <c r="B26" s="26"/>
      <c r="C26" s="27">
        <v>9</v>
      </c>
      <c r="D26" s="44" t="s">
        <v>164</v>
      </c>
      <c r="E26" s="31"/>
      <c r="F26" s="48">
        <v>204408500</v>
      </c>
      <c r="G26" s="25">
        <f t="shared" si="3"/>
        <v>3249643394.6999998</v>
      </c>
      <c r="H26" s="25">
        <f t="shared" si="4"/>
        <v>4084652971.4499998</v>
      </c>
      <c r="I26" s="53"/>
      <c r="J26" s="54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30"/>
    </row>
    <row r="27" spans="1:26" ht="18" customHeight="1" x14ac:dyDescent="0.3">
      <c r="A27" s="22">
        <v>45905.015844907408</v>
      </c>
      <c r="B27" s="26"/>
      <c r="C27" s="27">
        <v>10</v>
      </c>
      <c r="D27" s="44" t="s">
        <v>165</v>
      </c>
      <c r="E27" s="31"/>
      <c r="F27" s="122">
        <v>3500000</v>
      </c>
      <c r="G27" s="25">
        <f t="shared" si="3"/>
        <v>3246143394.6999998</v>
      </c>
      <c r="H27" s="25">
        <f t="shared" si="4"/>
        <v>4081152971.4499998</v>
      </c>
      <c r="I27" s="53"/>
      <c r="J27" s="54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30"/>
    </row>
    <row r="28" spans="1:26" ht="18" customHeight="1" x14ac:dyDescent="0.3">
      <c r="A28" s="22">
        <v>45909.70239583333</v>
      </c>
      <c r="B28" s="26"/>
      <c r="C28" s="27">
        <v>11</v>
      </c>
      <c r="D28" s="44" t="s">
        <v>166</v>
      </c>
      <c r="E28" s="31"/>
      <c r="F28" s="122">
        <v>5600000</v>
      </c>
      <c r="G28" s="25">
        <f t="shared" si="3"/>
        <v>3240543394.6999998</v>
      </c>
      <c r="H28" s="25">
        <f t="shared" si="4"/>
        <v>4075552971.4499998</v>
      </c>
      <c r="I28" s="53" t="s">
        <v>375</v>
      </c>
      <c r="J28" s="54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30"/>
    </row>
    <row r="29" spans="1:26" ht="18" customHeight="1" x14ac:dyDescent="0.3">
      <c r="A29" s="22">
        <v>45911.492928240739</v>
      </c>
      <c r="B29" s="26"/>
      <c r="C29" s="27">
        <v>12</v>
      </c>
      <c r="D29" s="43" t="s">
        <v>167</v>
      </c>
      <c r="E29" s="31"/>
      <c r="F29" s="48">
        <v>13690600</v>
      </c>
      <c r="G29" s="25">
        <f t="shared" si="3"/>
        <v>3226852794.6999998</v>
      </c>
      <c r="H29" s="25">
        <f t="shared" si="4"/>
        <v>4061862371.4499998</v>
      </c>
      <c r="I29" s="53"/>
      <c r="J29" s="54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30"/>
    </row>
    <row r="30" spans="1:26" ht="18" customHeight="1" x14ac:dyDescent="0.3">
      <c r="A30" s="22">
        <v>45911.653298611112</v>
      </c>
      <c r="B30" s="26"/>
      <c r="C30" s="27"/>
      <c r="D30" s="44" t="s">
        <v>51</v>
      </c>
      <c r="E30" s="31"/>
      <c r="F30" s="48">
        <v>2500</v>
      </c>
      <c r="G30" s="25">
        <f t="shared" si="3"/>
        <v>3226850294.6999998</v>
      </c>
      <c r="H30" s="25">
        <f t="shared" si="4"/>
        <v>4061859871.4499998</v>
      </c>
      <c r="I30" s="53"/>
      <c r="J30" s="54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30"/>
    </row>
    <row r="31" spans="1:26" ht="18" customHeight="1" x14ac:dyDescent="0.3">
      <c r="A31" s="22">
        <v>45911.653298611112</v>
      </c>
      <c r="B31" s="26"/>
      <c r="C31" s="27">
        <v>13</v>
      </c>
      <c r="D31" s="44" t="s">
        <v>168</v>
      </c>
      <c r="E31" s="31"/>
      <c r="F31" s="48">
        <v>2400000</v>
      </c>
      <c r="G31" s="25">
        <f t="shared" si="3"/>
        <v>3224450294.6999998</v>
      </c>
      <c r="H31" s="25">
        <f t="shared" si="4"/>
        <v>4059459871.4499998</v>
      </c>
      <c r="I31" s="53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</row>
    <row r="32" spans="1:26" ht="18" customHeight="1" x14ac:dyDescent="0.3">
      <c r="A32" s="22">
        <v>45913.401493055557</v>
      </c>
      <c r="B32" s="26"/>
      <c r="C32" s="27">
        <v>14</v>
      </c>
      <c r="D32" s="44" t="s">
        <v>169</v>
      </c>
      <c r="E32" s="31"/>
      <c r="F32" s="122">
        <v>58540900</v>
      </c>
      <c r="G32" s="25">
        <f t="shared" si="3"/>
        <v>3165909394.6999998</v>
      </c>
      <c r="H32" s="25">
        <f t="shared" si="4"/>
        <v>4000918971.4499998</v>
      </c>
      <c r="I32" s="53" t="s">
        <v>376</v>
      </c>
      <c r="J32" s="54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30"/>
    </row>
    <row r="33" spans="1:26" ht="18" customHeight="1" x14ac:dyDescent="0.3">
      <c r="A33" s="22">
        <v>45913.401504629626</v>
      </c>
      <c r="B33" s="26"/>
      <c r="C33" s="27">
        <v>15</v>
      </c>
      <c r="D33" s="44" t="s">
        <v>170</v>
      </c>
      <c r="E33" s="31"/>
      <c r="F33" s="48">
        <v>8500000</v>
      </c>
      <c r="G33" s="25">
        <f t="shared" si="3"/>
        <v>3157409394.6999998</v>
      </c>
      <c r="H33" s="25">
        <f t="shared" si="4"/>
        <v>3992418971.4499998</v>
      </c>
      <c r="I33" s="53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30"/>
    </row>
    <row r="34" spans="1:26" ht="18" customHeight="1" x14ac:dyDescent="0.3">
      <c r="A34" s="22">
        <v>45913.401504629626</v>
      </c>
      <c r="B34" s="26"/>
      <c r="C34" s="27"/>
      <c r="D34" s="44" t="s">
        <v>51</v>
      </c>
      <c r="E34" s="31"/>
      <c r="F34" s="48">
        <v>2500</v>
      </c>
      <c r="G34" s="25">
        <f t="shared" si="3"/>
        <v>3157406894.6999998</v>
      </c>
      <c r="H34" s="25">
        <f t="shared" si="4"/>
        <v>3992416471.4499998</v>
      </c>
      <c r="I34" s="53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</row>
    <row r="35" spans="1:26" ht="18" customHeight="1" x14ac:dyDescent="0.3">
      <c r="A35" s="22">
        <v>45918.461423611108</v>
      </c>
      <c r="B35" s="26"/>
      <c r="C35" s="27"/>
      <c r="D35" s="44" t="s">
        <v>293</v>
      </c>
      <c r="E35" s="31">
        <v>98910000</v>
      </c>
      <c r="F35" s="48"/>
      <c r="G35" s="25">
        <f t="shared" si="3"/>
        <v>3256316894.6999998</v>
      </c>
      <c r="H35" s="25">
        <f t="shared" si="4"/>
        <v>4091326471.4499998</v>
      </c>
      <c r="I35" s="53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30"/>
    </row>
    <row r="36" spans="1:26" ht="18" customHeight="1" x14ac:dyDescent="0.3">
      <c r="A36" s="22">
        <v>45918.461423611108</v>
      </c>
      <c r="B36" s="26"/>
      <c r="C36" s="27">
        <v>16</v>
      </c>
      <c r="D36" s="44" t="s">
        <v>171</v>
      </c>
      <c r="E36" s="31"/>
      <c r="F36" s="48">
        <v>7800000</v>
      </c>
      <c r="G36" s="25">
        <f t="shared" si="3"/>
        <v>3248516894.6999998</v>
      </c>
      <c r="H36" s="25">
        <f t="shared" si="4"/>
        <v>4083526471.4499998</v>
      </c>
      <c r="I36" s="53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30"/>
    </row>
    <row r="37" spans="1:26" ht="18" customHeight="1" x14ac:dyDescent="0.3">
      <c r="A37" s="22">
        <v>45918.461423611108</v>
      </c>
      <c r="B37" s="26"/>
      <c r="C37" s="27"/>
      <c r="D37" s="44" t="s">
        <v>51</v>
      </c>
      <c r="E37" s="31"/>
      <c r="F37" s="48">
        <v>2500</v>
      </c>
      <c r="G37" s="25">
        <f t="shared" si="3"/>
        <v>3248514394.6999998</v>
      </c>
      <c r="H37" s="25">
        <f t="shared" si="4"/>
        <v>4083523971.4499998</v>
      </c>
      <c r="I37" s="53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30"/>
    </row>
    <row r="38" spans="1:26" ht="18" customHeight="1" x14ac:dyDescent="0.3">
      <c r="A38" s="22">
        <v>45918.89775462963</v>
      </c>
      <c r="B38" s="26"/>
      <c r="C38" s="27">
        <v>17</v>
      </c>
      <c r="D38" s="44" t="s">
        <v>172</v>
      </c>
      <c r="E38" s="31"/>
      <c r="F38" s="48">
        <v>1055337250</v>
      </c>
      <c r="G38" s="25">
        <f t="shared" si="3"/>
        <v>2193177144.6999998</v>
      </c>
      <c r="H38" s="25">
        <f t="shared" si="4"/>
        <v>3028186721.4499998</v>
      </c>
      <c r="I38" s="53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30"/>
    </row>
    <row r="39" spans="1:26" ht="18" customHeight="1" x14ac:dyDescent="0.3">
      <c r="A39" s="22">
        <v>45918.89775462963</v>
      </c>
      <c r="B39" s="26"/>
      <c r="C39" s="27">
        <v>18</v>
      </c>
      <c r="D39" s="44" t="s">
        <v>173</v>
      </c>
      <c r="E39" s="31"/>
      <c r="F39" s="48">
        <v>143715000</v>
      </c>
      <c r="G39" s="25">
        <f t="shared" si="3"/>
        <v>2049462144.6999998</v>
      </c>
      <c r="H39" s="25">
        <f t="shared" si="4"/>
        <v>2884471721.4499998</v>
      </c>
      <c r="I39" s="53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30"/>
    </row>
    <row r="40" spans="1:26" ht="18" customHeight="1" x14ac:dyDescent="0.3">
      <c r="A40" s="22">
        <v>45918.897766203707</v>
      </c>
      <c r="B40" s="26"/>
      <c r="C40" s="27">
        <v>19</v>
      </c>
      <c r="D40" s="44" t="s">
        <v>174</v>
      </c>
      <c r="E40" s="31"/>
      <c r="F40" s="48">
        <v>72163000</v>
      </c>
      <c r="G40" s="25">
        <f t="shared" si="3"/>
        <v>1977299144.6999998</v>
      </c>
      <c r="H40" s="25">
        <f t="shared" si="4"/>
        <v>2812308721.4499998</v>
      </c>
      <c r="I40" s="53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30"/>
    </row>
    <row r="41" spans="1:26" ht="18" customHeight="1" x14ac:dyDescent="0.3">
      <c r="A41" s="22">
        <v>45918.897766203707</v>
      </c>
      <c r="B41" s="26"/>
      <c r="C41" s="27">
        <v>20</v>
      </c>
      <c r="D41" s="44" t="s">
        <v>175</v>
      </c>
      <c r="E41" s="31"/>
      <c r="F41" s="48">
        <v>262742510</v>
      </c>
      <c r="G41" s="25">
        <f t="shared" si="3"/>
        <v>1714556634.6999998</v>
      </c>
      <c r="H41" s="25">
        <f t="shared" si="4"/>
        <v>2549566211.4499998</v>
      </c>
      <c r="I41" s="53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30"/>
    </row>
    <row r="42" spans="1:26" ht="18" customHeight="1" x14ac:dyDescent="0.3">
      <c r="A42" s="22">
        <v>45919.419178240743</v>
      </c>
      <c r="B42" s="26"/>
      <c r="C42" s="27">
        <v>21</v>
      </c>
      <c r="D42" s="44" t="s">
        <v>176</v>
      </c>
      <c r="E42" s="31"/>
      <c r="F42" s="48">
        <v>8530000</v>
      </c>
      <c r="G42" s="25">
        <f t="shared" si="3"/>
        <v>1706026634.6999998</v>
      </c>
      <c r="H42" s="25">
        <f t="shared" si="4"/>
        <v>2541036211.4499998</v>
      </c>
      <c r="I42" s="53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30"/>
    </row>
    <row r="43" spans="1:26" ht="18" customHeight="1" x14ac:dyDescent="0.3">
      <c r="A43" s="22">
        <v>45919.419178240743</v>
      </c>
      <c r="B43" s="26"/>
      <c r="C43" s="27"/>
      <c r="D43" s="44" t="s">
        <v>51</v>
      </c>
      <c r="E43" s="31"/>
      <c r="F43" s="48">
        <v>2500</v>
      </c>
      <c r="G43" s="25">
        <f t="shared" si="3"/>
        <v>1706024134.6999998</v>
      </c>
      <c r="H43" s="25">
        <f t="shared" si="4"/>
        <v>2541033711.4499998</v>
      </c>
      <c r="I43" s="53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30"/>
    </row>
    <row r="44" spans="1:26" ht="18" customHeight="1" x14ac:dyDescent="0.3">
      <c r="A44" s="22">
        <v>45922.485555555555</v>
      </c>
      <c r="B44" s="26"/>
      <c r="C44" s="27">
        <v>22</v>
      </c>
      <c r="D44" s="44" t="s">
        <v>177</v>
      </c>
      <c r="E44" s="31"/>
      <c r="F44" s="48">
        <v>2000000</v>
      </c>
      <c r="G44" s="25">
        <f t="shared" si="3"/>
        <v>1704024134.6999998</v>
      </c>
      <c r="H44" s="25">
        <f t="shared" si="4"/>
        <v>2539033711.4499998</v>
      </c>
      <c r="I44" s="53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0"/>
    </row>
    <row r="45" spans="1:26" ht="18" customHeight="1" x14ac:dyDescent="0.3">
      <c r="A45" s="22">
        <v>45922.485555555555</v>
      </c>
      <c r="B45" s="26"/>
      <c r="C45" s="27">
        <v>23</v>
      </c>
      <c r="D45" s="44" t="s">
        <v>178</v>
      </c>
      <c r="E45" s="31"/>
      <c r="F45" s="48">
        <v>100000000</v>
      </c>
      <c r="G45" s="25">
        <f t="shared" si="3"/>
        <v>1604024134.6999998</v>
      </c>
      <c r="H45" s="25">
        <f t="shared" si="4"/>
        <v>2439033711.4499998</v>
      </c>
      <c r="I45" s="53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30"/>
    </row>
    <row r="46" spans="1:26" ht="18" customHeight="1" x14ac:dyDescent="0.3">
      <c r="A46" s="22">
        <v>45922.485578703701</v>
      </c>
      <c r="B46" s="26"/>
      <c r="C46" s="27">
        <v>24</v>
      </c>
      <c r="D46" s="44" t="s">
        <v>179</v>
      </c>
      <c r="E46" s="31"/>
      <c r="F46" s="48">
        <v>177899000</v>
      </c>
      <c r="G46" s="25">
        <f t="shared" si="3"/>
        <v>1426125134.6999998</v>
      </c>
      <c r="H46" s="25">
        <f t="shared" si="4"/>
        <v>2261134711.4499998</v>
      </c>
      <c r="I46" s="53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30"/>
    </row>
    <row r="47" spans="1:26" ht="18" customHeight="1" x14ac:dyDescent="0.3">
      <c r="A47" s="22">
        <v>45924.444988425923</v>
      </c>
      <c r="B47" s="26"/>
      <c r="C47" s="27">
        <v>25</v>
      </c>
      <c r="D47" s="44" t="s">
        <v>180</v>
      </c>
      <c r="E47" s="31"/>
      <c r="F47" s="48">
        <v>9003000</v>
      </c>
      <c r="G47" s="25">
        <f t="shared" si="3"/>
        <v>1417122134.6999998</v>
      </c>
      <c r="H47" s="25">
        <f t="shared" si="4"/>
        <v>2252131711.4499998</v>
      </c>
      <c r="I47" s="53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30"/>
    </row>
    <row r="48" spans="1:26" ht="18" customHeight="1" x14ac:dyDescent="0.3">
      <c r="A48" s="22">
        <v>45924.445</v>
      </c>
      <c r="B48" s="26"/>
      <c r="C48" s="27">
        <v>26</v>
      </c>
      <c r="D48" s="44" t="s">
        <v>181</v>
      </c>
      <c r="E48" s="64"/>
      <c r="F48" s="48">
        <v>64921491</v>
      </c>
      <c r="G48" s="25">
        <f t="shared" si="3"/>
        <v>1352200643.6999998</v>
      </c>
      <c r="H48" s="25">
        <f t="shared" si="4"/>
        <v>2187210220.4499998</v>
      </c>
      <c r="I48" s="53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30"/>
    </row>
    <row r="49" spans="1:26" ht="18" customHeight="1" x14ac:dyDescent="0.3">
      <c r="A49" s="22">
        <v>45924.829976851855</v>
      </c>
      <c r="B49" s="26"/>
      <c r="C49" s="27">
        <v>27</v>
      </c>
      <c r="D49" s="44" t="s">
        <v>182</v>
      </c>
      <c r="E49" s="31"/>
      <c r="F49" s="48">
        <v>290975000</v>
      </c>
      <c r="G49" s="25">
        <f t="shared" si="3"/>
        <v>1061225643.6999998</v>
      </c>
      <c r="H49" s="25">
        <f t="shared" si="4"/>
        <v>1896235220.4499998</v>
      </c>
      <c r="I49" s="53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30"/>
    </row>
    <row r="50" spans="1:26" ht="18" customHeight="1" x14ac:dyDescent="0.3">
      <c r="A50" s="22">
        <v>45925.603888888887</v>
      </c>
      <c r="B50" s="26"/>
      <c r="C50" s="27">
        <v>28</v>
      </c>
      <c r="D50" s="44" t="s">
        <v>183</v>
      </c>
      <c r="E50" s="31"/>
      <c r="F50" s="48">
        <v>12625000</v>
      </c>
      <c r="G50" s="25">
        <f t="shared" si="3"/>
        <v>1048600643.6999998</v>
      </c>
      <c r="H50" s="25">
        <f t="shared" si="4"/>
        <v>1883610220.4499998</v>
      </c>
      <c r="I50" s="53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30"/>
    </row>
    <row r="51" spans="1:26" ht="18" customHeight="1" x14ac:dyDescent="0.3">
      <c r="A51" s="22">
        <v>45925.603900462964</v>
      </c>
      <c r="B51" s="26"/>
      <c r="C51" s="27">
        <v>29</v>
      </c>
      <c r="D51" s="44" t="s">
        <v>184</v>
      </c>
      <c r="E51" s="31"/>
      <c r="F51" s="48">
        <v>55000000</v>
      </c>
      <c r="G51" s="25">
        <f t="shared" si="3"/>
        <v>993600643.69999981</v>
      </c>
      <c r="H51" s="25">
        <f t="shared" si="4"/>
        <v>1828610220.4499998</v>
      </c>
      <c r="I51" s="53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30"/>
    </row>
    <row r="52" spans="1:26" ht="18" customHeight="1" x14ac:dyDescent="0.3">
      <c r="A52" s="22">
        <v>45929.737442129626</v>
      </c>
      <c r="B52" s="26"/>
      <c r="C52" s="27">
        <v>30</v>
      </c>
      <c r="D52" s="44" t="s">
        <v>185</v>
      </c>
      <c r="E52" s="31"/>
      <c r="F52" s="48">
        <v>28720000</v>
      </c>
      <c r="G52" s="25">
        <f t="shared" si="3"/>
        <v>964880643.69999981</v>
      </c>
      <c r="H52" s="25">
        <f t="shared" si="4"/>
        <v>1799890220.4499998</v>
      </c>
      <c r="I52" s="53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30"/>
    </row>
    <row r="53" spans="1:26" ht="18" customHeight="1" x14ac:dyDescent="0.3">
      <c r="A53" s="22">
        <v>45929.737442129626</v>
      </c>
      <c r="B53" s="26"/>
      <c r="C53" s="27">
        <v>31</v>
      </c>
      <c r="D53" s="44" t="s">
        <v>186</v>
      </c>
      <c r="E53" s="31"/>
      <c r="F53" s="48">
        <v>13487000</v>
      </c>
      <c r="G53" s="25">
        <f t="shared" ref="G53:G56" si="5">(G52+E53)-F53</f>
        <v>951393643.69999981</v>
      </c>
      <c r="H53" s="25">
        <f t="shared" si="4"/>
        <v>1786403220.4499998</v>
      </c>
      <c r="I53" s="53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30"/>
    </row>
    <row r="54" spans="1:26" ht="18" customHeight="1" x14ac:dyDescent="0.3">
      <c r="A54" s="22">
        <v>45930.656469907408</v>
      </c>
      <c r="B54" s="26"/>
      <c r="C54" s="27"/>
      <c r="D54" s="44" t="s">
        <v>236</v>
      </c>
      <c r="E54" s="111">
        <v>2619059500</v>
      </c>
      <c r="F54" s="48"/>
      <c r="G54" s="25">
        <f t="shared" si="5"/>
        <v>3570453143.6999998</v>
      </c>
      <c r="H54" s="25">
        <f t="shared" si="4"/>
        <v>4405462720.4499998</v>
      </c>
      <c r="I54" s="53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30"/>
    </row>
    <row r="55" spans="1:26" ht="22.05" customHeight="1" x14ac:dyDescent="0.3">
      <c r="A55" s="22">
        <v>45930.656469907408</v>
      </c>
      <c r="B55" s="26"/>
      <c r="C55" s="27">
        <v>32</v>
      </c>
      <c r="D55" s="44" t="s">
        <v>187</v>
      </c>
      <c r="E55" s="31"/>
      <c r="F55" s="48">
        <v>1201656116</v>
      </c>
      <c r="G55" s="25">
        <f t="shared" si="5"/>
        <v>2368797027.6999998</v>
      </c>
      <c r="H55" s="25">
        <f t="shared" si="4"/>
        <v>3203806604.4499998</v>
      </c>
      <c r="I55" s="53"/>
    </row>
    <row r="56" spans="1:26" ht="18" customHeight="1" x14ac:dyDescent="0.3">
      <c r="A56" s="22">
        <v>45930</v>
      </c>
      <c r="B56" s="26"/>
      <c r="C56" s="27"/>
      <c r="D56" s="44" t="s">
        <v>49</v>
      </c>
      <c r="E56" s="31"/>
      <c r="F56" s="47">
        <v>387602.94</v>
      </c>
      <c r="G56" s="25">
        <f t="shared" si="5"/>
        <v>2368409424.7599998</v>
      </c>
      <c r="H56" s="25">
        <f t="shared" si="4"/>
        <v>3203419001.5099998</v>
      </c>
      <c r="I56" s="53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30"/>
    </row>
    <row r="57" spans="1:26" ht="18" customHeight="1" thickBot="1" x14ac:dyDescent="0.35">
      <c r="A57" s="81">
        <v>45930</v>
      </c>
      <c r="B57" s="82"/>
      <c r="C57" s="113"/>
      <c r="D57" s="84" t="s">
        <v>57</v>
      </c>
      <c r="E57" s="110">
        <v>1938014.71</v>
      </c>
      <c r="F57" s="112"/>
      <c r="G57" s="87">
        <f t="shared" si="3"/>
        <v>2370347439.4699998</v>
      </c>
      <c r="H57" s="87">
        <f t="shared" si="4"/>
        <v>3205357016.2199998</v>
      </c>
      <c r="I57" s="53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30"/>
    </row>
    <row r="58" spans="1:26" ht="22.05" customHeight="1" x14ac:dyDescent="0.2">
      <c r="A58" s="74"/>
      <c r="B58" s="75"/>
      <c r="C58" s="76"/>
      <c r="D58" s="77" t="s">
        <v>76</v>
      </c>
      <c r="E58" s="78">
        <f>SUM(E22:E57)</f>
        <v>6178984409.4099998</v>
      </c>
      <c r="F58" s="78">
        <f>SUM(F22:F57)</f>
        <v>3808636969.9400001</v>
      </c>
      <c r="G58" s="79">
        <f>E58-F58</f>
        <v>2370347439.4699998</v>
      </c>
      <c r="H58" s="80">
        <f>H57</f>
        <v>3205357016.2199998</v>
      </c>
      <c r="I58" s="194">
        <v>2370347439.4699998</v>
      </c>
      <c r="J58" s="116">
        <f>G58-I58</f>
        <v>0</v>
      </c>
    </row>
    <row r="59" spans="1:26" ht="22.05" customHeight="1" x14ac:dyDescent="0.3">
      <c r="A59" s="22"/>
      <c r="B59" s="26"/>
      <c r="C59" s="27"/>
      <c r="D59" s="57"/>
      <c r="E59" s="58"/>
      <c r="F59" s="58"/>
      <c r="G59" s="25"/>
      <c r="H59" s="25"/>
      <c r="I59" s="53"/>
    </row>
    <row r="60" spans="1:26" ht="18" customHeight="1" x14ac:dyDescent="0.3">
      <c r="A60" s="67">
        <v>45901</v>
      </c>
      <c r="B60" s="68"/>
      <c r="C60" s="69"/>
      <c r="D60" s="70" t="s">
        <v>21</v>
      </c>
      <c r="E60" s="71">
        <v>5272603913.6800003</v>
      </c>
      <c r="F60" s="72"/>
      <c r="G60" s="73">
        <f>E60</f>
        <v>5272603913.6800003</v>
      </c>
      <c r="H60" s="73">
        <f>H58+G60</f>
        <v>8477960929.8999996</v>
      </c>
      <c r="I60" s="53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30"/>
    </row>
    <row r="61" spans="1:26" ht="18" customHeight="1" thickBot="1" x14ac:dyDescent="0.35">
      <c r="A61" s="81">
        <v>45928.054675925923</v>
      </c>
      <c r="B61" s="26"/>
      <c r="C61" s="27"/>
      <c r="D61" s="114" t="s">
        <v>49</v>
      </c>
      <c r="E61" s="23"/>
      <c r="F61" s="23">
        <v>7438667.6600000001</v>
      </c>
      <c r="G61" s="25">
        <f>(G60+E61)-F61</f>
        <v>5265165246.0200005</v>
      </c>
      <c r="H61" s="25">
        <f>(H60+E61)-F61</f>
        <v>8470522262.2399998</v>
      </c>
      <c r="I61" s="53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30"/>
    </row>
    <row r="62" spans="1:26" ht="18" customHeight="1" x14ac:dyDescent="0.3">
      <c r="A62" s="22">
        <v>45930</v>
      </c>
      <c r="B62" s="26"/>
      <c r="C62" s="27"/>
      <c r="D62" s="114" t="s">
        <v>34</v>
      </c>
      <c r="E62" s="23"/>
      <c r="F62" s="23">
        <v>15000</v>
      </c>
      <c r="G62" s="25">
        <f t="shared" ref="G62:G64" si="6">(G61+E62)-F62</f>
        <v>5265150246.0200005</v>
      </c>
      <c r="H62" s="25">
        <f t="shared" ref="H62:H64" si="7">(H61+E62)-F62</f>
        <v>8470507262.2399998</v>
      </c>
      <c r="I62" s="53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30"/>
    </row>
    <row r="63" spans="1:26" ht="18" customHeight="1" x14ac:dyDescent="0.3">
      <c r="A63" s="22">
        <v>45930</v>
      </c>
      <c r="B63" s="26"/>
      <c r="C63" s="27"/>
      <c r="D63" s="114" t="s">
        <v>57</v>
      </c>
      <c r="E63" s="23">
        <v>37193338.289999999</v>
      </c>
      <c r="F63" s="24"/>
      <c r="G63" s="25">
        <f t="shared" si="6"/>
        <v>5302343584.3100004</v>
      </c>
      <c r="H63" s="25">
        <f t="shared" si="7"/>
        <v>8507700600.5299997</v>
      </c>
      <c r="I63" s="53"/>
      <c r="K63" s="43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30"/>
    </row>
    <row r="64" spans="1:26" ht="18" customHeight="1" thickBot="1" x14ac:dyDescent="0.35">
      <c r="A64" s="22">
        <v>45930</v>
      </c>
      <c r="B64" s="26"/>
      <c r="C64" s="27"/>
      <c r="D64" s="28" t="s">
        <v>194</v>
      </c>
      <c r="E64" s="23">
        <v>201827500</v>
      </c>
      <c r="F64" s="47"/>
      <c r="G64" s="25">
        <f t="shared" si="6"/>
        <v>5504171084.3100004</v>
      </c>
      <c r="H64" s="25">
        <f t="shared" si="7"/>
        <v>8709528100.5299988</v>
      </c>
      <c r="I64" s="53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30"/>
    </row>
    <row r="65" spans="1:26" ht="22.05" customHeight="1" x14ac:dyDescent="0.3">
      <c r="A65" s="74"/>
      <c r="B65" s="75"/>
      <c r="C65" s="76"/>
      <c r="D65" s="77" t="s">
        <v>76</v>
      </c>
      <c r="E65" s="78">
        <f>SUM(E60:E64)</f>
        <v>5511624751.9700003</v>
      </c>
      <c r="F65" s="78">
        <f>SUM(F60:F64)</f>
        <v>7453667.6600000001</v>
      </c>
      <c r="G65" s="79">
        <f>E65-F65</f>
        <v>5504171084.3100004</v>
      </c>
      <c r="H65" s="80">
        <f>H64</f>
        <v>8709528100.5299988</v>
      </c>
      <c r="I65" s="193">
        <v>5504171084.3100004</v>
      </c>
      <c r="J65" s="116">
        <f>G65-I65</f>
        <v>0</v>
      </c>
    </row>
    <row r="66" spans="1:26" ht="18" customHeight="1" x14ac:dyDescent="0.3">
      <c r="A66" s="22"/>
      <c r="B66" s="26"/>
      <c r="C66" s="27"/>
      <c r="D66" s="66"/>
      <c r="E66" s="31"/>
      <c r="F66" s="48"/>
      <c r="G66" s="25"/>
      <c r="H66" s="25"/>
      <c r="I66" s="53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30"/>
    </row>
    <row r="67" spans="1:26" ht="18" customHeight="1" x14ac:dyDescent="0.3">
      <c r="A67" s="67">
        <v>45901</v>
      </c>
      <c r="B67" s="68"/>
      <c r="C67" s="69"/>
      <c r="D67" s="70" t="s">
        <v>20</v>
      </c>
      <c r="E67" s="71">
        <f>agustus!G82</f>
        <v>65519803.280000001</v>
      </c>
      <c r="F67" s="72"/>
      <c r="G67" s="73">
        <f>E67</f>
        <v>65519803.280000001</v>
      </c>
      <c r="H67" s="73">
        <f>H65+G67</f>
        <v>8775047903.8099995</v>
      </c>
      <c r="I67" s="53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30"/>
    </row>
    <row r="68" spans="1:26" ht="18" customHeight="1" x14ac:dyDescent="0.3">
      <c r="A68" s="22">
        <v>45930</v>
      </c>
      <c r="B68" s="26"/>
      <c r="C68" s="27"/>
      <c r="D68" s="28" t="s">
        <v>67</v>
      </c>
      <c r="E68" s="23">
        <v>46000</v>
      </c>
      <c r="F68" s="24"/>
      <c r="G68" s="25">
        <f>(G67+E68)-F68</f>
        <v>65565803.280000001</v>
      </c>
      <c r="H68" s="25">
        <f>(H67+E68)-F68</f>
        <v>8775093903.8099995</v>
      </c>
      <c r="I68" s="53"/>
      <c r="K68" s="43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30"/>
    </row>
    <row r="69" spans="1:26" ht="18" customHeight="1" thickBot="1" x14ac:dyDescent="0.35">
      <c r="A69" s="22">
        <v>45930</v>
      </c>
      <c r="B69" s="26"/>
      <c r="C69" s="27"/>
      <c r="D69" s="44" t="s">
        <v>68</v>
      </c>
      <c r="E69" s="31"/>
      <c r="F69" s="48">
        <v>15000</v>
      </c>
      <c r="G69" s="25">
        <f>(G68+E69)-F69</f>
        <v>65550803.280000001</v>
      </c>
      <c r="H69" s="25">
        <f>(H68+E69)-F69</f>
        <v>8775078903.8099995</v>
      </c>
      <c r="I69" s="53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30"/>
    </row>
    <row r="70" spans="1:26" ht="22.05" customHeight="1" x14ac:dyDescent="0.3">
      <c r="A70" s="74"/>
      <c r="B70" s="75"/>
      <c r="C70" s="76"/>
      <c r="D70" s="77" t="s">
        <v>76</v>
      </c>
      <c r="E70" s="78">
        <f>SUM(E67:E69)</f>
        <v>65565803.280000001</v>
      </c>
      <c r="F70" s="78">
        <f>SUM(F67:F69)</f>
        <v>15000</v>
      </c>
      <c r="G70" s="79">
        <f>E70-F70</f>
        <v>65550803.280000001</v>
      </c>
      <c r="H70" s="80">
        <f>H69</f>
        <v>8775078903.8099995</v>
      </c>
      <c r="I70" s="193">
        <v>65550803.280000001</v>
      </c>
      <c r="J70" s="116">
        <f>G70-I70</f>
        <v>0</v>
      </c>
    </row>
    <row r="71" spans="1:26" ht="18" customHeight="1" x14ac:dyDescent="0.3">
      <c r="A71" s="22"/>
      <c r="B71" s="26"/>
      <c r="C71" s="27"/>
      <c r="D71" s="28"/>
      <c r="E71" s="23"/>
      <c r="F71" s="24"/>
      <c r="G71" s="25"/>
      <c r="H71" s="25"/>
      <c r="I71" s="53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60"/>
    </row>
    <row r="72" spans="1:26" ht="18" customHeight="1" x14ac:dyDescent="0.3">
      <c r="A72" s="67">
        <v>45901</v>
      </c>
      <c r="B72" s="68"/>
      <c r="C72" s="69"/>
      <c r="D72" s="70" t="s">
        <v>22</v>
      </c>
      <c r="E72" s="71">
        <f>agustus!G86</f>
        <v>9409301</v>
      </c>
      <c r="F72" s="72"/>
      <c r="G72" s="73">
        <f>E72</f>
        <v>9409301</v>
      </c>
      <c r="H72" s="73">
        <f>H70+G72</f>
        <v>8784488204.8099995</v>
      </c>
      <c r="I72" s="53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30"/>
    </row>
    <row r="73" spans="1:26" ht="18" customHeight="1" x14ac:dyDescent="0.3">
      <c r="A73" s="22">
        <v>45930</v>
      </c>
      <c r="B73" s="26"/>
      <c r="C73" s="27"/>
      <c r="D73" s="44" t="s">
        <v>73</v>
      </c>
      <c r="E73" s="31"/>
      <c r="F73" s="48">
        <v>15000</v>
      </c>
      <c r="G73" s="25">
        <f>G72-F73</f>
        <v>9394301</v>
      </c>
      <c r="H73" s="25">
        <f>H72-F73</f>
        <v>8784473204.8099995</v>
      </c>
      <c r="I73" s="53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30"/>
    </row>
    <row r="74" spans="1:26" ht="18" customHeight="1" x14ac:dyDescent="0.2">
      <c r="A74" s="74"/>
      <c r="B74" s="75"/>
      <c r="C74" s="76"/>
      <c r="D74" s="77" t="s">
        <v>76</v>
      </c>
      <c r="E74" s="92">
        <f>SUM(E71:E73)</f>
        <v>9409301</v>
      </c>
      <c r="F74" s="92">
        <f>SUM(F71:F73)</f>
        <v>15000</v>
      </c>
      <c r="G74" s="93">
        <f>E74-F74</f>
        <v>9394301</v>
      </c>
      <c r="H74" s="25">
        <f>H73</f>
        <v>8784473204.8099995</v>
      </c>
      <c r="I74" s="194">
        <v>9394301</v>
      </c>
      <c r="J74" s="116">
        <f>G74-I74</f>
        <v>0</v>
      </c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30"/>
    </row>
    <row r="75" spans="1:26" ht="18" customHeight="1" x14ac:dyDescent="0.3">
      <c r="A75" s="22"/>
      <c r="B75" s="26"/>
      <c r="C75" s="27"/>
      <c r="D75" s="66"/>
      <c r="E75" s="31"/>
      <c r="F75" s="48"/>
      <c r="G75" s="25"/>
      <c r="H75" s="25"/>
      <c r="I75" s="53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30"/>
    </row>
    <row r="76" spans="1:26" ht="18" customHeight="1" x14ac:dyDescent="0.3">
      <c r="A76" s="67">
        <v>45901</v>
      </c>
      <c r="B76" s="68"/>
      <c r="C76" s="69"/>
      <c r="D76" s="70" t="s">
        <v>18</v>
      </c>
      <c r="E76" s="71">
        <f>agustus!G92</f>
        <v>385722714.87000084</v>
      </c>
      <c r="F76" s="72"/>
      <c r="G76" s="73">
        <f>E76</f>
        <v>385722714.87000084</v>
      </c>
      <c r="H76" s="73">
        <f>H74+G76</f>
        <v>9170195919.6800003</v>
      </c>
      <c r="I76" s="53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30"/>
    </row>
    <row r="77" spans="1:26" ht="22.05" customHeight="1" x14ac:dyDescent="0.3">
      <c r="A77" s="22">
        <v>45930</v>
      </c>
      <c r="B77" s="26"/>
      <c r="C77" s="27"/>
      <c r="D77" s="28" t="s">
        <v>40</v>
      </c>
      <c r="E77" s="23">
        <v>463273500</v>
      </c>
      <c r="F77" s="24"/>
      <c r="G77" s="25">
        <f>(G76+E77)-F77</f>
        <v>848996214.87000084</v>
      </c>
      <c r="H77" s="25">
        <f>(H76+E77)-F77</f>
        <v>9633469419.6800003</v>
      </c>
      <c r="I77" s="53"/>
    </row>
    <row r="78" spans="1:26" ht="18" customHeight="1" x14ac:dyDescent="0.3">
      <c r="A78" s="22">
        <v>45930</v>
      </c>
      <c r="B78" s="26"/>
      <c r="C78" s="27"/>
      <c r="D78" s="28" t="s">
        <v>188</v>
      </c>
      <c r="E78" s="31"/>
      <c r="F78" s="24">
        <v>15000</v>
      </c>
      <c r="G78" s="25">
        <f>(G77+E78)-F78</f>
        <v>848981214.87000084</v>
      </c>
      <c r="H78" s="25">
        <f>(H77+E78)-F78</f>
        <v>9633454419.6800003</v>
      </c>
      <c r="I78" s="53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30"/>
    </row>
    <row r="79" spans="1:26" ht="18" customHeight="1" x14ac:dyDescent="0.2">
      <c r="A79" s="22"/>
      <c r="B79" s="26"/>
      <c r="C79" s="27"/>
      <c r="D79" s="77" t="s">
        <v>76</v>
      </c>
      <c r="E79" s="92">
        <f>SUM(E76:E78)</f>
        <v>848996214.87000084</v>
      </c>
      <c r="F79" s="92">
        <f>SUM(F77:F78)</f>
        <v>15000</v>
      </c>
      <c r="G79" s="93">
        <f>E79-F79</f>
        <v>848981214.87000084</v>
      </c>
      <c r="H79" s="25">
        <f>H78</f>
        <v>9633454419.6800003</v>
      </c>
      <c r="I79" s="194">
        <v>848981214.87</v>
      </c>
      <c r="J79" s="116">
        <f>G79-I79</f>
        <v>0</v>
      </c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30"/>
    </row>
    <row r="80" spans="1:26" ht="18" customHeight="1" x14ac:dyDescent="0.3">
      <c r="A80" s="22"/>
      <c r="B80" s="26"/>
      <c r="C80" s="27"/>
      <c r="D80" s="28"/>
      <c r="E80" s="31"/>
      <c r="F80" s="24"/>
      <c r="G80" s="25"/>
      <c r="H80" s="25"/>
      <c r="I80" s="53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30"/>
    </row>
    <row r="81" spans="1:26" ht="18" customHeight="1" x14ac:dyDescent="0.3">
      <c r="A81" s="67">
        <v>45901</v>
      </c>
      <c r="B81" s="68"/>
      <c r="C81" s="69"/>
      <c r="D81" s="70" t="s">
        <v>24</v>
      </c>
      <c r="E81" s="71">
        <v>10000579431.379999</v>
      </c>
      <c r="F81" s="72"/>
      <c r="G81" s="73">
        <f>E81</f>
        <v>10000579431.379999</v>
      </c>
      <c r="H81" s="73">
        <f>H79+G81</f>
        <v>19634033851.059998</v>
      </c>
      <c r="I81" s="53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30"/>
    </row>
    <row r="82" spans="1:26" ht="18" customHeight="1" x14ac:dyDescent="0.3">
      <c r="A82" s="22">
        <v>45904</v>
      </c>
      <c r="B82" s="26"/>
      <c r="C82" s="27"/>
      <c r="D82" s="28" t="s">
        <v>44</v>
      </c>
      <c r="E82" s="31"/>
      <c r="F82" s="24">
        <v>10000</v>
      </c>
      <c r="G82" s="25">
        <f t="shared" ref="G82:G85" si="8">(G81+E82)-F82</f>
        <v>10000569431.379999</v>
      </c>
      <c r="H82" s="25">
        <f>(H81+E82)-F82</f>
        <v>19634023851.059998</v>
      </c>
      <c r="I82" s="53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30"/>
    </row>
    <row r="83" spans="1:26" ht="18" customHeight="1" x14ac:dyDescent="0.3">
      <c r="A83" s="22">
        <v>45930</v>
      </c>
      <c r="B83" s="26"/>
      <c r="C83" s="27"/>
      <c r="D83" s="28" t="s">
        <v>241</v>
      </c>
      <c r="E83" s="31"/>
      <c r="F83" s="24">
        <v>1500000000</v>
      </c>
      <c r="G83" s="25">
        <f t="shared" si="8"/>
        <v>8500569431.3799992</v>
      </c>
      <c r="H83" s="25">
        <f t="shared" ref="H83:H85" si="9">(H82+E83)-F83</f>
        <v>18134023851.059998</v>
      </c>
      <c r="I83" s="53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30"/>
    </row>
    <row r="84" spans="1:26" ht="18" customHeight="1" x14ac:dyDescent="0.3">
      <c r="A84" s="22">
        <v>45930</v>
      </c>
      <c r="B84" s="26"/>
      <c r="C84" s="27"/>
      <c r="D84" s="28" t="s">
        <v>189</v>
      </c>
      <c r="E84" s="23">
        <v>14984725.15</v>
      </c>
      <c r="F84" s="24"/>
      <c r="G84" s="25">
        <f t="shared" si="8"/>
        <v>8515554156.5299988</v>
      </c>
      <c r="H84" s="25">
        <f t="shared" si="9"/>
        <v>18149008576.209999</v>
      </c>
      <c r="I84" s="53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30"/>
    </row>
    <row r="85" spans="1:26" ht="18" customHeight="1" thickBot="1" x14ac:dyDescent="0.35">
      <c r="A85" s="22">
        <v>45930</v>
      </c>
      <c r="B85" s="26"/>
      <c r="C85" s="27"/>
      <c r="D85" s="28" t="s">
        <v>49</v>
      </c>
      <c r="E85" s="24"/>
      <c r="F85" s="23">
        <v>2996945.03</v>
      </c>
      <c r="G85" s="25">
        <f t="shared" si="8"/>
        <v>8512557211.499999</v>
      </c>
      <c r="H85" s="25">
        <f t="shared" si="9"/>
        <v>18146011631.18</v>
      </c>
      <c r="I85" s="53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30"/>
    </row>
    <row r="86" spans="1:26" ht="18" customHeight="1" x14ac:dyDescent="0.3">
      <c r="A86" s="22"/>
      <c r="B86" s="26"/>
      <c r="C86" s="27"/>
      <c r="D86" s="77" t="s">
        <v>76</v>
      </c>
      <c r="E86" s="92">
        <f>SUM(E80:E85)</f>
        <v>10015564156.529999</v>
      </c>
      <c r="F86" s="92">
        <f>SUM(F81:F85)</f>
        <v>1503006945.03</v>
      </c>
      <c r="G86" s="93">
        <f>E86-F86</f>
        <v>8512557211.499999</v>
      </c>
      <c r="H86" s="59">
        <f>H85</f>
        <v>18146011631.18</v>
      </c>
      <c r="I86" s="193">
        <v>8512557211.5</v>
      </c>
      <c r="J86" s="116">
        <f>G86-I86</f>
        <v>0</v>
      </c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30"/>
    </row>
    <row r="87" spans="1:26" ht="18" customHeight="1" x14ac:dyDescent="0.3">
      <c r="A87" s="35"/>
      <c r="B87" s="50"/>
      <c r="C87" s="51"/>
      <c r="D87" s="43"/>
      <c r="E87" s="52"/>
      <c r="F87" s="46"/>
      <c r="G87" s="53"/>
      <c r="H87" s="53"/>
      <c r="I87" s="53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30"/>
    </row>
    <row r="88" spans="1:26" ht="18" customHeight="1" x14ac:dyDescent="0.3">
      <c r="A88" s="228" t="s">
        <v>196</v>
      </c>
      <c r="B88" s="228"/>
      <c r="C88" s="228"/>
      <c r="D88" s="228"/>
      <c r="E88" s="228"/>
      <c r="F88" s="228"/>
      <c r="G88" s="228"/>
      <c r="H88" s="53"/>
      <c r="I88" s="53"/>
      <c r="J88" s="96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30"/>
    </row>
    <row r="89" spans="1:26" ht="18" customHeight="1" x14ac:dyDescent="0.3">
      <c r="A89" s="33"/>
      <c r="B89" s="33"/>
      <c r="C89" s="33"/>
      <c r="D89" s="33"/>
      <c r="E89" s="33"/>
      <c r="F89" s="33"/>
      <c r="G89" s="33"/>
      <c r="H89" s="53"/>
      <c r="I89" s="53"/>
      <c r="J89" s="96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30"/>
    </row>
    <row r="90" spans="1:26" ht="18" customHeight="1" x14ac:dyDescent="0.3">
      <c r="A90" s="35"/>
      <c r="B90" s="50"/>
      <c r="C90" s="101" t="s">
        <v>103</v>
      </c>
      <c r="D90" s="102" t="s">
        <v>10</v>
      </c>
      <c r="E90" s="103" t="s">
        <v>104</v>
      </c>
      <c r="F90" s="104" t="s">
        <v>105</v>
      </c>
      <c r="G90" s="105" t="s">
        <v>106</v>
      </c>
      <c r="H90" s="53"/>
      <c r="I90" s="53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30"/>
    </row>
    <row r="91" spans="1:26" ht="18" customHeight="1" x14ac:dyDescent="0.3">
      <c r="A91" s="49"/>
      <c r="C91" s="26" t="s">
        <v>81</v>
      </c>
      <c r="D91" s="98" t="s">
        <v>191</v>
      </c>
      <c r="E91" s="23">
        <f>E9+E22+E60+E67+E72+E76+E81</f>
        <v>20397997851.660004</v>
      </c>
      <c r="F91" s="47"/>
      <c r="G91" s="25"/>
      <c r="H91" s="53"/>
      <c r="I91" s="53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30"/>
    </row>
    <row r="92" spans="1:26" ht="18" customHeight="1" x14ac:dyDescent="0.3">
      <c r="A92" s="49"/>
      <c r="B92" s="50"/>
      <c r="C92" s="97" t="s">
        <v>83</v>
      </c>
      <c r="D92" s="99" t="s">
        <v>192</v>
      </c>
      <c r="E92" s="23">
        <f>E13+E54+E64+E77</f>
        <v>4624495750</v>
      </c>
      <c r="F92" s="47"/>
      <c r="G92" s="25"/>
      <c r="H92" s="53"/>
      <c r="I92" s="53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30"/>
    </row>
    <row r="93" spans="1:26" ht="18" customHeight="1" x14ac:dyDescent="0.3">
      <c r="A93" s="49"/>
      <c r="B93" s="50"/>
      <c r="C93" s="97" t="s">
        <v>85</v>
      </c>
      <c r="D93" s="99" t="s">
        <v>294</v>
      </c>
      <c r="E93" s="23">
        <f>E35</f>
        <v>98910000</v>
      </c>
      <c r="F93" s="47"/>
      <c r="G93" s="25"/>
      <c r="H93" s="53"/>
      <c r="I93" s="53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30"/>
    </row>
    <row r="94" spans="1:26" ht="18" customHeight="1" x14ac:dyDescent="0.3">
      <c r="A94" s="49"/>
      <c r="B94" s="50"/>
      <c r="C94" s="97" t="s">
        <v>87</v>
      </c>
      <c r="D94" s="98" t="s">
        <v>193</v>
      </c>
      <c r="E94" s="23">
        <f>E68</f>
        <v>46000</v>
      </c>
      <c r="F94" s="47"/>
      <c r="G94" s="25"/>
      <c r="H94" s="53"/>
      <c r="I94" s="53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30"/>
    </row>
    <row r="95" spans="1:26" ht="18" customHeight="1" x14ac:dyDescent="0.3">
      <c r="A95" s="49"/>
      <c r="B95" s="50"/>
      <c r="C95" s="97" t="s">
        <v>89</v>
      </c>
      <c r="D95" s="44" t="s">
        <v>86</v>
      </c>
      <c r="E95" s="23">
        <f>E84+E63+E57</f>
        <v>54116078.149999999</v>
      </c>
      <c r="F95" s="47"/>
      <c r="G95" s="25"/>
      <c r="H95" s="53"/>
      <c r="I95" s="53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30"/>
    </row>
    <row r="96" spans="1:26" ht="18" customHeight="1" x14ac:dyDescent="0.3">
      <c r="A96" s="49"/>
      <c r="B96" s="50"/>
      <c r="C96" s="97" t="s">
        <v>91</v>
      </c>
      <c r="D96" s="44" t="s">
        <v>90</v>
      </c>
      <c r="E96" s="31"/>
      <c r="F96" s="47">
        <f>I20+I58</f>
        <v>3205357016.2199998</v>
      </c>
      <c r="G96" s="25"/>
      <c r="H96" s="53"/>
      <c r="I96" s="53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30"/>
    </row>
    <row r="97" spans="1:26" ht="18" customHeight="1" x14ac:dyDescent="0.3">
      <c r="A97" s="49"/>
      <c r="B97" s="50"/>
      <c r="C97" s="97" t="s">
        <v>94</v>
      </c>
      <c r="D97" s="44" t="s">
        <v>92</v>
      </c>
      <c r="E97" s="31"/>
      <c r="F97" s="47">
        <f>F85+F61+F56</f>
        <v>10823215.629999999</v>
      </c>
      <c r="G97" s="25"/>
      <c r="H97" s="53"/>
      <c r="I97" s="53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30"/>
    </row>
    <row r="98" spans="1:26" ht="18" customHeight="1" x14ac:dyDescent="0.3">
      <c r="A98" s="49"/>
      <c r="B98" s="50"/>
      <c r="C98" s="97" t="s">
        <v>95</v>
      </c>
      <c r="D98" s="44" t="s">
        <v>93</v>
      </c>
      <c r="E98" s="31"/>
      <c r="F98" s="100">
        <f>F82+F78+F73+F69+F62+F25+F23+F18</f>
        <v>110000</v>
      </c>
      <c r="G98" s="25"/>
      <c r="H98" s="53"/>
      <c r="I98" s="53"/>
      <c r="J98" s="94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30"/>
    </row>
    <row r="99" spans="1:26" ht="18" customHeight="1" x14ac:dyDescent="0.3">
      <c r="A99" s="49"/>
      <c r="B99" s="50"/>
      <c r="C99" s="97"/>
      <c r="D99" s="106" t="s">
        <v>107</v>
      </c>
      <c r="E99" s="64">
        <f>SUM(E91:E98)</f>
        <v>25175565679.810005</v>
      </c>
      <c r="F99" s="64">
        <f>SUM(F91:F98)</f>
        <v>3216290231.8499999</v>
      </c>
      <c r="G99" s="59">
        <f>E99-F99</f>
        <v>21959275447.960007</v>
      </c>
      <c r="H99" s="53"/>
      <c r="I99" s="53"/>
      <c r="J99" s="94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30"/>
    </row>
    <row r="100" spans="1:26" ht="18" customHeight="1" x14ac:dyDescent="0.3">
      <c r="A100" s="49"/>
      <c r="B100" s="50"/>
      <c r="C100" s="51"/>
      <c r="D100" s="43"/>
      <c r="E100" s="52"/>
      <c r="F100" s="45"/>
      <c r="G100" s="53">
        <f>H86-G99</f>
        <v>-3813263816.7800064</v>
      </c>
      <c r="H100" s="53"/>
      <c r="I100" s="53"/>
      <c r="J100" s="94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30"/>
    </row>
    <row r="101" spans="1:26" ht="18" customHeight="1" x14ac:dyDescent="0.2">
      <c r="A101" s="49"/>
      <c r="B101" s="50"/>
      <c r="C101" s="51"/>
      <c r="D101" s="43"/>
      <c r="E101" s="52"/>
      <c r="F101" s="45"/>
      <c r="G101" s="53"/>
      <c r="H101" s="53"/>
      <c r="I101" s="53"/>
      <c r="J101" s="133">
        <v>4305339750</v>
      </c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30"/>
    </row>
    <row r="102" spans="1:26" ht="18" customHeight="1" x14ac:dyDescent="0.3">
      <c r="A102" s="35"/>
      <c r="B102" s="36"/>
      <c r="C102" s="36"/>
      <c r="D102" s="37"/>
      <c r="E102" s="38"/>
      <c r="F102" s="34"/>
      <c r="G102" s="39"/>
      <c r="H102" s="39"/>
      <c r="I102" s="39"/>
      <c r="J102" s="116">
        <f>E92-J101</f>
        <v>319156000</v>
      </c>
    </row>
    <row r="103" spans="1:26" ht="18.75" customHeight="1" x14ac:dyDescent="0.3">
      <c r="B103" s="16"/>
      <c r="E103" s="225" t="s">
        <v>190</v>
      </c>
      <c r="F103" s="225"/>
      <c r="G103" s="225"/>
      <c r="H103" s="225"/>
      <c r="I103" s="16"/>
    </row>
    <row r="104" spans="1:26" ht="18.75" customHeight="1" x14ac:dyDescent="0.3">
      <c r="B104" s="16" t="s">
        <v>99</v>
      </c>
      <c r="E104" s="225" t="s">
        <v>98</v>
      </c>
      <c r="F104" s="225"/>
      <c r="G104" s="225"/>
      <c r="H104" s="225"/>
      <c r="I104" s="16"/>
    </row>
    <row r="105" spans="1:26" ht="18.75" customHeight="1" x14ac:dyDescent="0.3">
      <c r="F105" s="16"/>
    </row>
    <row r="106" spans="1:26" ht="18.75" customHeight="1" x14ac:dyDescent="0.3">
      <c r="F106" s="16"/>
    </row>
    <row r="107" spans="1:26" ht="18.75" customHeight="1" x14ac:dyDescent="0.3">
      <c r="F107" s="16"/>
    </row>
    <row r="108" spans="1:26" ht="18.75" customHeight="1" x14ac:dyDescent="0.25">
      <c r="B108" s="40" t="s">
        <v>100</v>
      </c>
      <c r="E108" s="226" t="s">
        <v>16</v>
      </c>
      <c r="F108" s="226"/>
      <c r="G108" s="226"/>
      <c r="H108" s="226"/>
      <c r="I108" s="42"/>
    </row>
    <row r="109" spans="1:26" s="17" customFormat="1" ht="19.5" customHeight="1" x14ac:dyDescent="0.3">
      <c r="A109" s="225" t="s">
        <v>14</v>
      </c>
      <c r="B109" s="225"/>
      <c r="C109" s="225"/>
      <c r="D109" s="225"/>
      <c r="E109" s="225"/>
      <c r="F109" s="225"/>
      <c r="G109" s="225"/>
      <c r="H109" s="225"/>
      <c r="I109" s="41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9.5" customHeight="1" x14ac:dyDescent="0.3">
      <c r="A110" s="225" t="s">
        <v>101</v>
      </c>
      <c r="B110" s="225"/>
      <c r="C110" s="225"/>
      <c r="D110" s="225"/>
      <c r="E110" s="225"/>
      <c r="F110" s="225"/>
      <c r="G110" s="225"/>
      <c r="H110" s="225"/>
    </row>
    <row r="111" spans="1:26" ht="19.5" customHeight="1" x14ac:dyDescent="0.3">
      <c r="D111" s="16"/>
    </row>
    <row r="112" spans="1:26" ht="19.5" customHeight="1" x14ac:dyDescent="0.3">
      <c r="D112" s="16"/>
    </row>
    <row r="113" spans="1:10" ht="19.5" customHeight="1" x14ac:dyDescent="0.3">
      <c r="D113" s="16"/>
    </row>
    <row r="114" spans="1:10" ht="19.5" customHeight="1" x14ac:dyDescent="0.3">
      <c r="D114" s="16"/>
    </row>
    <row r="115" spans="1:10" ht="19.5" customHeight="1" x14ac:dyDescent="0.3">
      <c r="A115" s="226" t="s">
        <v>102</v>
      </c>
      <c r="B115" s="226"/>
      <c r="C115" s="226"/>
      <c r="D115" s="226"/>
      <c r="E115" s="226"/>
      <c r="F115" s="226"/>
      <c r="G115" s="226"/>
      <c r="H115" s="226"/>
    </row>
    <row r="120" spans="1:10" ht="19.5" customHeight="1" x14ac:dyDescent="0.3">
      <c r="J120" s="96"/>
    </row>
    <row r="121" spans="1:10" ht="19.5" customHeight="1" x14ac:dyDescent="0.3">
      <c r="J121" s="94"/>
    </row>
    <row r="122" spans="1:10" ht="19.5" customHeight="1" x14ac:dyDescent="0.3">
      <c r="J122" s="95"/>
    </row>
    <row r="123" spans="1:10" ht="19.5" customHeight="1" x14ac:dyDescent="0.3">
      <c r="J123" s="95"/>
    </row>
    <row r="124" spans="1:10" ht="19.5" customHeight="1" x14ac:dyDescent="0.3">
      <c r="J124" s="95"/>
    </row>
    <row r="125" spans="1:10" ht="19.5" customHeight="1" x14ac:dyDescent="0.3">
      <c r="J125" s="95"/>
    </row>
    <row r="126" spans="1:10" ht="19.5" customHeight="1" x14ac:dyDescent="0.3">
      <c r="J126" s="95"/>
    </row>
    <row r="127" spans="1:10" ht="19.5" customHeight="1" x14ac:dyDescent="0.3">
      <c r="J127" s="94"/>
    </row>
  </sheetData>
  <mergeCells count="9">
    <mergeCell ref="A109:H109"/>
    <mergeCell ref="A110:H110"/>
    <mergeCell ref="A115:H115"/>
    <mergeCell ref="A1:H1"/>
    <mergeCell ref="A2:H2"/>
    <mergeCell ref="A88:G88"/>
    <mergeCell ref="E103:H103"/>
    <mergeCell ref="E104:H104"/>
    <mergeCell ref="E108:H108"/>
  </mergeCells>
  <printOptions horizontalCentered="1"/>
  <pageMargins left="0.55118110236220474" right="0.27559055118110237" top="0.87" bottom="0.68" header="0.47244094488188981" footer="0.23622047244094491"/>
  <pageSetup paperSize="9" scale="57" fitToHeight="2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0FE9C-E268-4ED2-8DB0-C0B6312A2051}">
  <sheetPr>
    <pageSetUpPr fitToPage="1"/>
  </sheetPr>
  <dimension ref="A1:Z129"/>
  <sheetViews>
    <sheetView topLeftCell="A7" zoomScale="67" zoomScaleNormal="73" workbookViewId="0">
      <selection activeCell="J18" sqref="J18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28.77734375" style="2" bestFit="1" customWidth="1"/>
    <col min="11" max="11" width="16" style="2" customWidth="1"/>
    <col min="12" max="12" width="9.77734375" style="2" bestFit="1" customWidth="1"/>
    <col min="13" max="16384" width="9.21875" style="2"/>
  </cols>
  <sheetData>
    <row r="1" spans="1:26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6" ht="19.5" customHeight="1" x14ac:dyDescent="0.3">
      <c r="A2" s="227" t="s">
        <v>197</v>
      </c>
      <c r="B2" s="227"/>
      <c r="C2" s="227"/>
      <c r="D2" s="227"/>
      <c r="E2" s="227"/>
      <c r="F2" s="227"/>
      <c r="G2" s="227"/>
      <c r="H2" s="227"/>
      <c r="I2" s="1"/>
    </row>
    <row r="3" spans="1:26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6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6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6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6" ht="19.5" customHeight="1" x14ac:dyDescent="0.3">
      <c r="B7" s="16"/>
      <c r="C7" s="16"/>
      <c r="F7" s="18"/>
    </row>
    <row r="8" spans="1:26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6" ht="18" customHeight="1" x14ac:dyDescent="0.3">
      <c r="A9" s="67">
        <v>45931</v>
      </c>
      <c r="B9" s="68"/>
      <c r="C9" s="69"/>
      <c r="D9" s="70" t="s">
        <v>17</v>
      </c>
      <c r="E9" s="71">
        <f>sept!G20</f>
        <v>835009576.75</v>
      </c>
      <c r="F9" s="72"/>
      <c r="G9" s="73">
        <f>E9</f>
        <v>835009576.75</v>
      </c>
      <c r="H9" s="73">
        <f>G9</f>
        <v>835009576.75</v>
      </c>
      <c r="I9" s="53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30"/>
    </row>
    <row r="10" spans="1:26" ht="18" customHeight="1" x14ac:dyDescent="0.3">
      <c r="A10" s="22">
        <v>45938.453773148147</v>
      </c>
      <c r="B10" s="26"/>
      <c r="C10" s="27">
        <v>1</v>
      </c>
      <c r="D10" s="28" t="s">
        <v>203</v>
      </c>
      <c r="E10" s="31"/>
      <c r="F10" s="31">
        <v>3525000</v>
      </c>
      <c r="G10" s="25">
        <f>(G9+E10)-F10</f>
        <v>831484576.75</v>
      </c>
      <c r="H10" s="25">
        <f>G10</f>
        <v>831484576.75</v>
      </c>
      <c r="I10" s="53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60"/>
    </row>
    <row r="11" spans="1:26" ht="18" customHeight="1" x14ac:dyDescent="0.3">
      <c r="A11" s="22">
        <v>45939.408136574071</v>
      </c>
      <c r="B11" s="26"/>
      <c r="C11" s="27">
        <v>2</v>
      </c>
      <c r="D11" s="28" t="s">
        <v>204</v>
      </c>
      <c r="E11" s="31"/>
      <c r="F11" s="24">
        <v>201737000</v>
      </c>
      <c r="G11" s="25">
        <f t="shared" ref="G11:G14" si="0">(G10+E11)-F11</f>
        <v>629747576.75</v>
      </c>
      <c r="H11" s="25">
        <f t="shared" ref="H11:H18" si="1">G11</f>
        <v>629747576.75</v>
      </c>
      <c r="I11" s="53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60"/>
    </row>
    <row r="12" spans="1:26" ht="18" customHeight="1" x14ac:dyDescent="0.3">
      <c r="A12" s="22">
        <v>45939.408136574071</v>
      </c>
      <c r="B12" s="26"/>
      <c r="C12" s="27">
        <v>3</v>
      </c>
      <c r="D12" s="28" t="s">
        <v>205</v>
      </c>
      <c r="E12" s="31"/>
      <c r="F12" s="24">
        <v>25802112</v>
      </c>
      <c r="G12" s="25">
        <f t="shared" si="0"/>
        <v>603945464.75</v>
      </c>
      <c r="H12" s="25">
        <f t="shared" si="1"/>
        <v>603945464.75</v>
      </c>
      <c r="I12" s="53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60"/>
    </row>
    <row r="13" spans="1:26" ht="22.05" customHeight="1" x14ac:dyDescent="0.3">
      <c r="A13" s="22">
        <v>45939.408148148148</v>
      </c>
      <c r="B13" s="26"/>
      <c r="C13" s="27">
        <v>4</v>
      </c>
      <c r="D13" s="28" t="s">
        <v>206</v>
      </c>
      <c r="E13" s="23"/>
      <c r="F13" s="24">
        <v>74000</v>
      </c>
      <c r="G13" s="25">
        <f t="shared" si="0"/>
        <v>603871464.75</v>
      </c>
      <c r="H13" s="25">
        <f t="shared" si="1"/>
        <v>603871464.75</v>
      </c>
      <c r="I13" s="53"/>
    </row>
    <row r="14" spans="1:26" ht="22.05" customHeight="1" x14ac:dyDescent="0.3">
      <c r="A14" s="22">
        <v>45939.408148148148</v>
      </c>
      <c r="B14" s="26"/>
      <c r="C14" s="27">
        <v>5</v>
      </c>
      <c r="D14" s="28" t="s">
        <v>207</v>
      </c>
      <c r="E14" s="31"/>
      <c r="F14" s="24">
        <v>2500000</v>
      </c>
      <c r="G14" s="25">
        <f t="shared" si="0"/>
        <v>601371464.75</v>
      </c>
      <c r="H14" s="25">
        <f t="shared" si="1"/>
        <v>601371464.75</v>
      </c>
      <c r="I14" s="53"/>
    </row>
    <row r="15" spans="1:26" ht="22.05" customHeight="1" x14ac:dyDescent="0.3">
      <c r="A15" s="22">
        <v>45960.927187499998</v>
      </c>
      <c r="B15" s="26"/>
      <c r="C15" s="27"/>
      <c r="D15" s="28" t="s">
        <v>32</v>
      </c>
      <c r="E15" s="31">
        <v>1664164550</v>
      </c>
      <c r="F15" s="24"/>
      <c r="G15" s="25">
        <f t="shared" ref="G15:G17" si="2">(G14+E15)-F15</f>
        <v>2265536014.75</v>
      </c>
      <c r="H15" s="25">
        <f t="shared" ref="H15:H17" si="3">G15</f>
        <v>2265536014.75</v>
      </c>
      <c r="I15" s="53"/>
    </row>
    <row r="16" spans="1:26" ht="22.05" customHeight="1" x14ac:dyDescent="0.3">
      <c r="A16" s="22">
        <v>45960.927187499998</v>
      </c>
      <c r="B16" s="26"/>
      <c r="C16" s="27">
        <v>6</v>
      </c>
      <c r="D16" s="28" t="s">
        <v>208</v>
      </c>
      <c r="E16" s="31"/>
      <c r="F16" s="24">
        <v>1242262298</v>
      </c>
      <c r="G16" s="25">
        <f t="shared" si="2"/>
        <v>1023273716.75</v>
      </c>
      <c r="H16" s="25">
        <f t="shared" si="3"/>
        <v>1023273716.75</v>
      </c>
      <c r="I16" s="53"/>
    </row>
    <row r="17" spans="1:26" ht="22.05" customHeight="1" thickBot="1" x14ac:dyDescent="0.35">
      <c r="A17" s="22">
        <v>45961.713483796295</v>
      </c>
      <c r="B17" s="26"/>
      <c r="C17" s="27"/>
      <c r="D17" s="28" t="s">
        <v>34</v>
      </c>
      <c r="E17" s="31"/>
      <c r="F17" s="24">
        <v>15000</v>
      </c>
      <c r="G17" s="25">
        <f t="shared" si="2"/>
        <v>1023258716.75</v>
      </c>
      <c r="H17" s="25">
        <f t="shared" si="3"/>
        <v>1023258716.75</v>
      </c>
      <c r="I17" s="53"/>
    </row>
    <row r="18" spans="1:26" ht="22.05" customHeight="1" x14ac:dyDescent="0.3">
      <c r="A18" s="74"/>
      <c r="B18" s="26"/>
      <c r="C18" s="76"/>
      <c r="D18" s="77" t="s">
        <v>76</v>
      </c>
      <c r="E18" s="78">
        <f>SUM(E9:E17)</f>
        <v>2499174126.75</v>
      </c>
      <c r="F18" s="78">
        <f>SUM(F10:F17)</f>
        <v>1475915410</v>
      </c>
      <c r="G18" s="79">
        <f>E18-F18</f>
        <v>1023258716.75</v>
      </c>
      <c r="H18" s="80">
        <f t="shared" si="1"/>
        <v>1023258716.75</v>
      </c>
      <c r="I18" s="193">
        <v>1023258716.75</v>
      </c>
      <c r="J18" s="116">
        <f>G18-I18</f>
        <v>0</v>
      </c>
    </row>
    <row r="19" spans="1:26" ht="15.45" customHeight="1" x14ac:dyDescent="0.3">
      <c r="A19" s="22"/>
      <c r="B19" s="26"/>
      <c r="C19" s="27"/>
      <c r="D19" s="57"/>
      <c r="E19" s="58"/>
      <c r="F19" s="58"/>
      <c r="G19" s="25"/>
      <c r="H19" s="25"/>
      <c r="I19" s="53"/>
    </row>
    <row r="20" spans="1:26" ht="18" customHeight="1" x14ac:dyDescent="0.2">
      <c r="A20" s="67">
        <v>45931</v>
      </c>
      <c r="B20" s="68"/>
      <c r="C20" s="69"/>
      <c r="D20" s="70" t="s">
        <v>19</v>
      </c>
      <c r="E20" s="71">
        <f>sept!G58</f>
        <v>2370347439.4699998</v>
      </c>
      <c r="F20" s="72"/>
      <c r="G20" s="73">
        <f>E20</f>
        <v>2370347439.4699998</v>
      </c>
      <c r="H20" s="73">
        <f>H18+G20</f>
        <v>3393606156.2199998</v>
      </c>
      <c r="I20" s="53"/>
      <c r="J20" s="127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30"/>
    </row>
    <row r="21" spans="1:26" ht="18" customHeight="1" x14ac:dyDescent="0.3">
      <c r="A21" s="22">
        <v>45931.554618055554</v>
      </c>
      <c r="B21" s="26"/>
      <c r="C21" s="27"/>
      <c r="D21" s="44" t="s">
        <v>209</v>
      </c>
      <c r="E21" s="48">
        <v>600000</v>
      </c>
      <c r="F21" s="47"/>
      <c r="G21" s="25">
        <f>(G20+E21)-F21</f>
        <v>2370947439.4699998</v>
      </c>
      <c r="H21" s="25">
        <f>(H20+E21)-F21</f>
        <v>3394206156.2199998</v>
      </c>
      <c r="I21" s="53"/>
      <c r="J21" s="54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30"/>
    </row>
    <row r="22" spans="1:26" ht="18" customHeight="1" x14ac:dyDescent="0.3">
      <c r="A22" s="22">
        <v>45931.565532407411</v>
      </c>
      <c r="B22" s="26"/>
      <c r="C22" s="27"/>
      <c r="D22" s="44" t="s">
        <v>210</v>
      </c>
      <c r="E22" s="48">
        <v>900000</v>
      </c>
      <c r="F22" s="47"/>
      <c r="G22" s="25">
        <f t="shared" ref="G22:G58" si="4">(G21+E22)-F22</f>
        <v>2371847439.4699998</v>
      </c>
      <c r="H22" s="25">
        <f t="shared" ref="H22:H58" si="5">(H21+E22)-F22</f>
        <v>3395106156.2199998</v>
      </c>
      <c r="I22" s="53">
        <f>sept!F27-okt!E22</f>
        <v>2600000</v>
      </c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30"/>
    </row>
    <row r="23" spans="1:26" ht="18" customHeight="1" x14ac:dyDescent="0.3">
      <c r="A23" s="22">
        <v>45932.217499999999</v>
      </c>
      <c r="B23" s="26"/>
      <c r="C23" s="27"/>
      <c r="D23" s="44" t="s">
        <v>211</v>
      </c>
      <c r="E23" s="31"/>
      <c r="F23" s="48">
        <v>10000</v>
      </c>
      <c r="G23" s="25">
        <f t="shared" si="4"/>
        <v>2371837439.4699998</v>
      </c>
      <c r="H23" s="25">
        <f t="shared" si="5"/>
        <v>3395096156.2199998</v>
      </c>
      <c r="I23" s="53"/>
      <c r="J23" s="54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30"/>
    </row>
    <row r="24" spans="1:26" ht="18" customHeight="1" x14ac:dyDescent="0.3">
      <c r="A24" s="22">
        <v>45932.596979166665</v>
      </c>
      <c r="B24" s="26"/>
      <c r="C24" s="27"/>
      <c r="D24" s="44" t="s">
        <v>51</v>
      </c>
      <c r="E24" s="31"/>
      <c r="F24" s="48">
        <v>2500</v>
      </c>
      <c r="G24" s="25">
        <f t="shared" si="4"/>
        <v>2371834939.4699998</v>
      </c>
      <c r="H24" s="25">
        <f t="shared" si="5"/>
        <v>3395093656.2199998</v>
      </c>
      <c r="I24" s="53"/>
      <c r="J24" s="54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30"/>
    </row>
    <row r="25" spans="1:26" ht="18" customHeight="1" x14ac:dyDescent="0.3">
      <c r="A25" s="22">
        <v>45932.596979166665</v>
      </c>
      <c r="B25" s="26"/>
      <c r="C25" s="27">
        <v>7</v>
      </c>
      <c r="D25" s="44" t="s">
        <v>212</v>
      </c>
      <c r="E25" s="31"/>
      <c r="F25" s="48">
        <v>7800000</v>
      </c>
      <c r="G25" s="25">
        <f t="shared" si="4"/>
        <v>2364034939.4699998</v>
      </c>
      <c r="H25" s="25">
        <f t="shared" si="5"/>
        <v>3387293656.2199998</v>
      </c>
      <c r="I25" s="53"/>
      <c r="J25" s="54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30"/>
    </row>
    <row r="26" spans="1:26" ht="18" customHeight="1" x14ac:dyDescent="0.3">
      <c r="A26" s="22">
        <v>45932.596990740742</v>
      </c>
      <c r="B26" s="26"/>
      <c r="C26" s="27">
        <v>8</v>
      </c>
      <c r="D26" s="44" t="s">
        <v>213</v>
      </c>
      <c r="E26" s="31"/>
      <c r="F26" s="48">
        <v>4375000</v>
      </c>
      <c r="G26" s="25">
        <f t="shared" si="4"/>
        <v>2359659939.4699998</v>
      </c>
      <c r="H26" s="25">
        <f t="shared" si="5"/>
        <v>3382918656.2199998</v>
      </c>
      <c r="I26" s="53"/>
      <c r="J26" s="54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30"/>
    </row>
    <row r="27" spans="1:26" ht="18" customHeight="1" x14ac:dyDescent="0.3">
      <c r="A27" s="22">
        <v>45935.090358796297</v>
      </c>
      <c r="B27" s="26"/>
      <c r="C27" s="27"/>
      <c r="D27" s="44" t="s">
        <v>34</v>
      </c>
      <c r="E27" s="31"/>
      <c r="F27" s="48">
        <v>15000</v>
      </c>
      <c r="G27" s="25">
        <f t="shared" ref="G27:G56" si="6">(G26+E27)-F27</f>
        <v>2359644939.4699998</v>
      </c>
      <c r="H27" s="25">
        <f t="shared" ref="H27:H56" si="7">(H26+E27)-F27</f>
        <v>3382903656.2199998</v>
      </c>
      <c r="I27" s="53"/>
      <c r="J27" s="54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30"/>
    </row>
    <row r="28" spans="1:26" ht="18" customHeight="1" x14ac:dyDescent="0.3">
      <c r="A28" s="22">
        <v>45936.55804398148</v>
      </c>
      <c r="B28" s="26"/>
      <c r="C28" s="27"/>
      <c r="D28" s="44" t="s">
        <v>51</v>
      </c>
      <c r="E28" s="31"/>
      <c r="F28" s="48">
        <v>2500</v>
      </c>
      <c r="G28" s="25">
        <f t="shared" si="6"/>
        <v>2359642439.4699998</v>
      </c>
      <c r="H28" s="25">
        <f t="shared" si="7"/>
        <v>3382901156.2199998</v>
      </c>
      <c r="I28" s="53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30"/>
    </row>
    <row r="29" spans="1:26" ht="18" customHeight="1" x14ac:dyDescent="0.3">
      <c r="A29" s="22">
        <v>45936.55804398148</v>
      </c>
      <c r="B29" s="26"/>
      <c r="C29" s="27">
        <v>9</v>
      </c>
      <c r="D29" s="44" t="s">
        <v>214</v>
      </c>
      <c r="E29" s="31"/>
      <c r="F29" s="48">
        <v>18900000</v>
      </c>
      <c r="G29" s="25">
        <f t="shared" si="6"/>
        <v>2340742439.4699998</v>
      </c>
      <c r="H29" s="25">
        <f t="shared" si="7"/>
        <v>3364001156.2199998</v>
      </c>
      <c r="I29" s="53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30"/>
    </row>
    <row r="30" spans="1:26" ht="18" customHeight="1" x14ac:dyDescent="0.3">
      <c r="A30" s="22">
        <v>45938.302627314813</v>
      </c>
      <c r="B30" s="26"/>
      <c r="C30" s="27">
        <v>10</v>
      </c>
      <c r="D30" s="44" t="s">
        <v>215</v>
      </c>
      <c r="E30" s="31"/>
      <c r="F30" s="48">
        <v>43452294</v>
      </c>
      <c r="G30" s="25">
        <f t="shared" si="6"/>
        <v>2297290145.4699998</v>
      </c>
      <c r="H30" s="25">
        <f t="shared" si="7"/>
        <v>3320548862.2199998</v>
      </c>
      <c r="I30" s="53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30"/>
    </row>
    <row r="31" spans="1:26" ht="18" customHeight="1" x14ac:dyDescent="0.3">
      <c r="A31" s="22">
        <v>45938.302627314813</v>
      </c>
      <c r="B31" s="26"/>
      <c r="C31" s="27"/>
      <c r="D31" s="44" t="s">
        <v>51</v>
      </c>
      <c r="E31" s="31"/>
      <c r="F31" s="48">
        <v>2500</v>
      </c>
      <c r="G31" s="25">
        <f t="shared" si="6"/>
        <v>2297287645.4699998</v>
      </c>
      <c r="H31" s="25">
        <f t="shared" si="7"/>
        <v>3320546362.2199998</v>
      </c>
      <c r="I31" s="53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</row>
    <row r="32" spans="1:26" ht="18" customHeight="1" x14ac:dyDescent="0.3">
      <c r="A32" s="22">
        <v>45938.30263888889</v>
      </c>
      <c r="B32" s="26"/>
      <c r="C32" s="27"/>
      <c r="D32" s="44" t="s">
        <v>51</v>
      </c>
      <c r="E32" s="31"/>
      <c r="F32" s="48">
        <v>2500</v>
      </c>
      <c r="G32" s="25">
        <f t="shared" si="6"/>
        <v>2297285145.4699998</v>
      </c>
      <c r="H32" s="25">
        <f t="shared" si="7"/>
        <v>3320543862.2199998</v>
      </c>
      <c r="I32" s="53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30"/>
    </row>
    <row r="33" spans="1:26" ht="18" customHeight="1" x14ac:dyDescent="0.3">
      <c r="A33" s="22">
        <v>45938.30263888889</v>
      </c>
      <c r="B33" s="26"/>
      <c r="C33" s="27">
        <v>11</v>
      </c>
      <c r="D33" s="44" t="s">
        <v>216</v>
      </c>
      <c r="E33" s="31"/>
      <c r="F33" s="48">
        <v>88015897</v>
      </c>
      <c r="G33" s="25">
        <f t="shared" si="6"/>
        <v>2209269248.4699998</v>
      </c>
      <c r="H33" s="25">
        <f t="shared" si="7"/>
        <v>3232527965.2199998</v>
      </c>
      <c r="I33" s="53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30"/>
    </row>
    <row r="34" spans="1:26" ht="18" customHeight="1" x14ac:dyDescent="0.3">
      <c r="A34" s="22">
        <v>45938.305659722224</v>
      </c>
      <c r="B34" s="26"/>
      <c r="C34" s="27">
        <v>12</v>
      </c>
      <c r="D34" s="44" t="s">
        <v>217</v>
      </c>
      <c r="E34" s="31"/>
      <c r="F34" s="48">
        <v>10945000</v>
      </c>
      <c r="G34" s="25">
        <f t="shared" si="6"/>
        <v>2198324248.4699998</v>
      </c>
      <c r="H34" s="25">
        <f t="shared" si="7"/>
        <v>3221582965.2199998</v>
      </c>
      <c r="I34" s="53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</row>
    <row r="35" spans="1:26" ht="18" customHeight="1" x14ac:dyDescent="0.3">
      <c r="A35" s="22">
        <v>45938.305659722224</v>
      </c>
      <c r="B35" s="26"/>
      <c r="C35" s="27">
        <v>13</v>
      </c>
      <c r="D35" s="44" t="s">
        <v>218</v>
      </c>
      <c r="E35" s="31"/>
      <c r="F35" s="48">
        <v>19705000</v>
      </c>
      <c r="G35" s="25">
        <f t="shared" si="6"/>
        <v>2178619248.4699998</v>
      </c>
      <c r="H35" s="25">
        <f t="shared" si="7"/>
        <v>3201877965.2199998</v>
      </c>
      <c r="I35" s="53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30"/>
    </row>
    <row r="36" spans="1:26" ht="18" customHeight="1" x14ac:dyDescent="0.3">
      <c r="A36" s="22">
        <v>45938.305671296293</v>
      </c>
      <c r="B36" s="26"/>
      <c r="C36" s="27"/>
      <c r="D36" s="44" t="s">
        <v>219</v>
      </c>
      <c r="E36" s="31"/>
      <c r="F36" s="48">
        <v>17500</v>
      </c>
      <c r="G36" s="25">
        <f t="shared" si="6"/>
        <v>2178601748.4699998</v>
      </c>
      <c r="H36" s="25">
        <f t="shared" si="7"/>
        <v>3201860465.2199998</v>
      </c>
      <c r="I36" s="53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30"/>
    </row>
    <row r="37" spans="1:26" ht="18" customHeight="1" x14ac:dyDescent="0.3">
      <c r="A37" s="22">
        <v>45938.371481481481</v>
      </c>
      <c r="B37" s="26"/>
      <c r="C37" s="27"/>
      <c r="D37" s="44" t="s">
        <v>220</v>
      </c>
      <c r="E37" s="48">
        <v>1042360</v>
      </c>
      <c r="F37" s="48"/>
      <c r="G37" s="25">
        <f t="shared" si="6"/>
        <v>2179644108.4699998</v>
      </c>
      <c r="H37" s="25">
        <f t="shared" si="7"/>
        <v>3202902825.2199998</v>
      </c>
      <c r="I37" s="53">
        <f>sept!F32-okt!E37</f>
        <v>57498540</v>
      </c>
      <c r="J37" s="2">
        <v>57498540</v>
      </c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30"/>
    </row>
    <row r="38" spans="1:26" ht="18" customHeight="1" x14ac:dyDescent="0.3">
      <c r="A38" s="22">
        <v>45941.778113425928</v>
      </c>
      <c r="B38" s="26"/>
      <c r="C38" s="27">
        <v>14</v>
      </c>
      <c r="D38" s="44" t="s">
        <v>221</v>
      </c>
      <c r="E38" s="31"/>
      <c r="F38" s="48">
        <v>9003000</v>
      </c>
      <c r="G38" s="25">
        <f t="shared" si="6"/>
        <v>2170641108.4699998</v>
      </c>
      <c r="H38" s="25">
        <f t="shared" si="7"/>
        <v>3193899825.2199998</v>
      </c>
      <c r="I38" s="53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30"/>
    </row>
    <row r="39" spans="1:26" ht="18" customHeight="1" x14ac:dyDescent="0.3">
      <c r="A39" s="22">
        <v>45941.77815972222</v>
      </c>
      <c r="B39" s="26"/>
      <c r="C39" s="27">
        <v>15</v>
      </c>
      <c r="D39" s="44" t="s">
        <v>222</v>
      </c>
      <c r="E39" s="31"/>
      <c r="F39" s="48">
        <v>64921491</v>
      </c>
      <c r="G39" s="25">
        <f t="shared" si="6"/>
        <v>2105719617.4699998</v>
      </c>
      <c r="H39" s="25">
        <f t="shared" si="7"/>
        <v>3128978334.2199998</v>
      </c>
      <c r="I39" s="53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30"/>
    </row>
    <row r="40" spans="1:26" ht="18" customHeight="1" x14ac:dyDescent="0.3">
      <c r="A40" s="22">
        <v>45944.601967592593</v>
      </c>
      <c r="B40" s="26"/>
      <c r="C40" s="27">
        <v>16</v>
      </c>
      <c r="D40" s="44" t="s">
        <v>223</v>
      </c>
      <c r="E40" s="31"/>
      <c r="F40" s="48">
        <v>8550000</v>
      </c>
      <c r="G40" s="25">
        <f t="shared" si="6"/>
        <v>2097169617.4699998</v>
      </c>
      <c r="H40" s="25">
        <f t="shared" si="7"/>
        <v>3120428334.2199998</v>
      </c>
      <c r="I40" s="53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30"/>
    </row>
    <row r="41" spans="1:26" ht="18" customHeight="1" x14ac:dyDescent="0.3">
      <c r="A41" s="22">
        <v>45945.669282407405</v>
      </c>
      <c r="B41" s="26"/>
      <c r="C41" s="27">
        <v>17</v>
      </c>
      <c r="D41" s="44" t="s">
        <v>224</v>
      </c>
      <c r="E41" s="31"/>
      <c r="F41" s="48">
        <v>5740000</v>
      </c>
      <c r="G41" s="25">
        <f t="shared" si="6"/>
        <v>2091429617.4699998</v>
      </c>
      <c r="H41" s="25">
        <f t="shared" si="7"/>
        <v>3114688334.2199998</v>
      </c>
      <c r="I41" s="53">
        <f>F41-E52</f>
        <v>4305000</v>
      </c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30"/>
    </row>
    <row r="42" spans="1:26" ht="18" customHeight="1" x14ac:dyDescent="0.3">
      <c r="A42" s="22">
        <v>45945.669305555559</v>
      </c>
      <c r="B42" s="26"/>
      <c r="C42" s="27">
        <v>18</v>
      </c>
      <c r="D42" s="44" t="s">
        <v>225</v>
      </c>
      <c r="E42" s="31"/>
      <c r="F42" s="48">
        <v>35132500</v>
      </c>
      <c r="G42" s="25">
        <f t="shared" si="6"/>
        <v>2056297117.4699998</v>
      </c>
      <c r="H42" s="25">
        <f t="shared" si="7"/>
        <v>3079555834.2199998</v>
      </c>
      <c r="I42" s="53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30"/>
    </row>
    <row r="43" spans="1:26" ht="18" customHeight="1" x14ac:dyDescent="0.3">
      <c r="A43" s="22">
        <v>45945.669305555559</v>
      </c>
      <c r="B43" s="26"/>
      <c r="C43" s="27"/>
      <c r="D43" s="44" t="s">
        <v>51</v>
      </c>
      <c r="E43" s="31"/>
      <c r="F43" s="48">
        <v>2500</v>
      </c>
      <c r="G43" s="25">
        <f t="shared" si="6"/>
        <v>2056294617.4699998</v>
      </c>
      <c r="H43" s="25">
        <f t="shared" si="7"/>
        <v>3079553334.2199998</v>
      </c>
      <c r="I43" s="53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30"/>
    </row>
    <row r="44" spans="1:26" ht="18" customHeight="1" x14ac:dyDescent="0.3">
      <c r="A44" s="22">
        <v>45948.497627314813</v>
      </c>
      <c r="B44" s="26"/>
      <c r="C44" s="27">
        <v>19</v>
      </c>
      <c r="D44" s="44" t="s">
        <v>226</v>
      </c>
      <c r="E44" s="31"/>
      <c r="F44" s="48">
        <v>100000000</v>
      </c>
      <c r="G44" s="25">
        <f t="shared" si="6"/>
        <v>1956294617.4699998</v>
      </c>
      <c r="H44" s="25">
        <f t="shared" si="7"/>
        <v>2979553334.2199998</v>
      </c>
      <c r="I44" s="53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0"/>
    </row>
    <row r="45" spans="1:26" ht="18" customHeight="1" x14ac:dyDescent="0.3">
      <c r="A45" s="22">
        <v>45948.497627314813</v>
      </c>
      <c r="B45" s="26"/>
      <c r="C45" s="27"/>
      <c r="D45" s="44" t="s">
        <v>51</v>
      </c>
      <c r="E45" s="31"/>
      <c r="F45" s="48">
        <v>2500</v>
      </c>
      <c r="G45" s="25">
        <f t="shared" si="6"/>
        <v>1956292117.4699998</v>
      </c>
      <c r="H45" s="25">
        <f t="shared" si="7"/>
        <v>2979550834.2199998</v>
      </c>
      <c r="I45" s="53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30"/>
    </row>
    <row r="46" spans="1:26" ht="18" customHeight="1" x14ac:dyDescent="0.3">
      <c r="A46" s="22">
        <v>45948.497627314813</v>
      </c>
      <c r="B46" s="26"/>
      <c r="C46" s="27">
        <v>20</v>
      </c>
      <c r="D46" s="44" t="s">
        <v>227</v>
      </c>
      <c r="E46" s="31"/>
      <c r="F46" s="48">
        <v>100000000</v>
      </c>
      <c r="G46" s="25">
        <f t="shared" si="6"/>
        <v>1856292117.4699998</v>
      </c>
      <c r="H46" s="25">
        <f t="shared" si="7"/>
        <v>2879550834.2199998</v>
      </c>
      <c r="I46" s="53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30"/>
    </row>
    <row r="47" spans="1:26" ht="18" customHeight="1" x14ac:dyDescent="0.3">
      <c r="A47" s="22">
        <v>45948.497627314813</v>
      </c>
      <c r="B47" s="26"/>
      <c r="C47" s="27"/>
      <c r="D47" s="44" t="s">
        <v>51</v>
      </c>
      <c r="E47" s="31"/>
      <c r="F47" s="48">
        <v>2500</v>
      </c>
      <c r="G47" s="25">
        <f t="shared" si="6"/>
        <v>1856289617.4699998</v>
      </c>
      <c r="H47" s="25">
        <f t="shared" si="7"/>
        <v>2879548334.2199998</v>
      </c>
      <c r="I47" s="53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30"/>
    </row>
    <row r="48" spans="1:26" ht="18" customHeight="1" x14ac:dyDescent="0.3">
      <c r="A48" s="22">
        <v>45951.374710648146</v>
      </c>
      <c r="B48" s="26"/>
      <c r="C48" s="27">
        <v>21</v>
      </c>
      <c r="D48" s="44" t="s">
        <v>228</v>
      </c>
      <c r="E48" s="31"/>
      <c r="F48" s="48">
        <v>3406800</v>
      </c>
      <c r="G48" s="25">
        <f t="shared" si="6"/>
        <v>1852882817.4699998</v>
      </c>
      <c r="H48" s="25">
        <f t="shared" si="7"/>
        <v>2876141534.2199998</v>
      </c>
      <c r="I48" s="53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30"/>
    </row>
    <row r="49" spans="1:26" ht="18" customHeight="1" x14ac:dyDescent="0.3">
      <c r="A49" s="22">
        <v>45951.374722222223</v>
      </c>
      <c r="B49" s="26"/>
      <c r="C49" s="27"/>
      <c r="D49" s="44" t="s">
        <v>51</v>
      </c>
      <c r="E49" s="31"/>
      <c r="F49" s="48">
        <v>2500</v>
      </c>
      <c r="G49" s="25">
        <f t="shared" si="6"/>
        <v>1852880317.4699998</v>
      </c>
      <c r="H49" s="25">
        <f t="shared" si="7"/>
        <v>2876139034.2199998</v>
      </c>
      <c r="I49" s="53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30"/>
    </row>
    <row r="50" spans="1:26" ht="18" customHeight="1" x14ac:dyDescent="0.3">
      <c r="A50" s="22">
        <v>45951.374722222223</v>
      </c>
      <c r="B50" s="26"/>
      <c r="C50" s="27">
        <v>22</v>
      </c>
      <c r="D50" s="44" t="s">
        <v>229</v>
      </c>
      <c r="E50" s="31"/>
      <c r="F50" s="48">
        <v>32618000</v>
      </c>
      <c r="G50" s="25">
        <f t="shared" si="6"/>
        <v>1820262317.4699998</v>
      </c>
      <c r="H50" s="25">
        <f t="shared" si="7"/>
        <v>2843521034.2199998</v>
      </c>
      <c r="I50" s="53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30"/>
    </row>
    <row r="51" spans="1:26" ht="18" customHeight="1" x14ac:dyDescent="0.3">
      <c r="A51" s="22">
        <v>45953.344398148147</v>
      </c>
      <c r="B51" s="26"/>
      <c r="C51" s="27">
        <v>23</v>
      </c>
      <c r="D51" s="44" t="s">
        <v>230</v>
      </c>
      <c r="E51" s="31"/>
      <c r="F51" s="48">
        <v>7125000</v>
      </c>
      <c r="G51" s="25">
        <f t="shared" si="6"/>
        <v>1813137317.4699998</v>
      </c>
      <c r="H51" s="25">
        <f t="shared" si="7"/>
        <v>2836396034.2199998</v>
      </c>
      <c r="I51" s="53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30"/>
    </row>
    <row r="52" spans="1:26" ht="18" customHeight="1" x14ac:dyDescent="0.3">
      <c r="A52" s="22">
        <v>45954.543738425928</v>
      </c>
      <c r="B52" s="26"/>
      <c r="C52" s="27"/>
      <c r="D52" s="44" t="s">
        <v>231</v>
      </c>
      <c r="E52" s="48">
        <v>1435000</v>
      </c>
      <c r="F52" s="48"/>
      <c r="G52" s="25">
        <f t="shared" si="6"/>
        <v>1814572317.4699998</v>
      </c>
      <c r="H52" s="25">
        <f t="shared" si="7"/>
        <v>2837831034.2199998</v>
      </c>
      <c r="I52" s="53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30"/>
    </row>
    <row r="53" spans="1:26" ht="18" customHeight="1" x14ac:dyDescent="0.3">
      <c r="A53" s="22">
        <v>45958.807754629626</v>
      </c>
      <c r="B53" s="26"/>
      <c r="C53" s="27">
        <v>24</v>
      </c>
      <c r="D53" s="44" t="s">
        <v>232</v>
      </c>
      <c r="E53" s="64"/>
      <c r="F53" s="48">
        <v>128264000</v>
      </c>
      <c r="G53" s="25">
        <f t="shared" si="6"/>
        <v>1686308317.4699998</v>
      </c>
      <c r="H53" s="25">
        <f t="shared" si="7"/>
        <v>2709567034.2199998</v>
      </c>
      <c r="I53" s="53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30"/>
    </row>
    <row r="54" spans="1:26" ht="18" customHeight="1" x14ac:dyDescent="0.3">
      <c r="A54" s="22">
        <v>45958.807754629626</v>
      </c>
      <c r="B54" s="26"/>
      <c r="C54" s="27">
        <v>25</v>
      </c>
      <c r="D54" s="44" t="s">
        <v>233</v>
      </c>
      <c r="E54" s="31"/>
      <c r="F54" s="48">
        <v>122295000</v>
      </c>
      <c r="G54" s="25">
        <f t="shared" si="6"/>
        <v>1564013317.4699998</v>
      </c>
      <c r="H54" s="25">
        <f t="shared" si="7"/>
        <v>2587272034.2199998</v>
      </c>
      <c r="I54" s="53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30"/>
    </row>
    <row r="55" spans="1:26" ht="18" customHeight="1" x14ac:dyDescent="0.3">
      <c r="A55" s="22">
        <v>45960.927164351851</v>
      </c>
      <c r="B55" s="26"/>
      <c r="C55" s="27">
        <v>26</v>
      </c>
      <c r="D55" s="44" t="s">
        <v>234</v>
      </c>
      <c r="E55" s="48"/>
      <c r="F55" s="48">
        <v>1211039409</v>
      </c>
      <c r="G55" s="25">
        <f t="shared" si="6"/>
        <v>352973908.46999979</v>
      </c>
      <c r="H55" s="25">
        <f t="shared" si="7"/>
        <v>1376232625.2199998</v>
      </c>
      <c r="I55" s="53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30"/>
    </row>
    <row r="56" spans="1:26" ht="18" customHeight="1" x14ac:dyDescent="0.3">
      <c r="A56" s="22">
        <v>45961.446412037039</v>
      </c>
      <c r="B56" s="26"/>
      <c r="C56" s="27"/>
      <c r="D56" s="44" t="s">
        <v>49</v>
      </c>
      <c r="E56" s="23"/>
      <c r="F56" s="115">
        <v>335808.13</v>
      </c>
      <c r="G56" s="25">
        <f t="shared" si="6"/>
        <v>352638100.33999979</v>
      </c>
      <c r="H56" s="25">
        <f t="shared" si="7"/>
        <v>1375896817.0899997</v>
      </c>
      <c r="I56" s="53">
        <f>SUM(F24:F55)-15000-SUM(E21:E55)</f>
        <v>2017348531</v>
      </c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30"/>
    </row>
    <row r="57" spans="1:26" ht="18" customHeight="1" x14ac:dyDescent="0.3">
      <c r="A57" s="22">
        <v>45961.446412037039</v>
      </c>
      <c r="B57" s="26"/>
      <c r="C57" s="27"/>
      <c r="D57" s="44" t="s">
        <v>57</v>
      </c>
      <c r="E57" s="115">
        <v>1679040.64</v>
      </c>
      <c r="F57" s="115"/>
      <c r="G57" s="25">
        <f t="shared" si="4"/>
        <v>354317140.97999978</v>
      </c>
      <c r="H57" s="25">
        <f t="shared" si="5"/>
        <v>1377575857.7299998</v>
      </c>
      <c r="I57" s="53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30"/>
    </row>
    <row r="58" spans="1:26" ht="18" customHeight="1" thickBot="1" x14ac:dyDescent="0.25">
      <c r="A58" s="22">
        <v>45961.446412037039</v>
      </c>
      <c r="B58" s="26"/>
      <c r="C58" s="27"/>
      <c r="D58" s="44" t="s">
        <v>235</v>
      </c>
      <c r="E58" s="31">
        <v>2700345500</v>
      </c>
      <c r="F58" s="48"/>
      <c r="G58" s="25">
        <f t="shared" si="4"/>
        <v>3054662640.9799995</v>
      </c>
      <c r="H58" s="25">
        <f t="shared" si="5"/>
        <v>4077921357.7299995</v>
      </c>
      <c r="I58" s="123"/>
      <c r="J58" s="127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30"/>
    </row>
    <row r="59" spans="1:26" ht="22.05" customHeight="1" x14ac:dyDescent="0.3">
      <c r="A59" s="74"/>
      <c r="B59" s="75"/>
      <c r="C59" s="76"/>
      <c r="D59" s="77" t="s">
        <v>76</v>
      </c>
      <c r="E59" s="78">
        <f>SUM(E20:E58)</f>
        <v>5076349340.1099997</v>
      </c>
      <c r="F59" s="78">
        <f>SUM(F20:F58)</f>
        <v>2021686699.1300001</v>
      </c>
      <c r="G59" s="79">
        <f>E59-F59</f>
        <v>3054662640.9799995</v>
      </c>
      <c r="H59" s="80">
        <f>H58</f>
        <v>4077921357.7299995</v>
      </c>
      <c r="I59" s="193">
        <v>3054662640.98</v>
      </c>
      <c r="J59" s="116">
        <f>G59-I59</f>
        <v>0</v>
      </c>
    </row>
    <row r="60" spans="1:26" ht="22.05" customHeight="1" x14ac:dyDescent="0.3">
      <c r="A60" s="22"/>
      <c r="B60" s="26"/>
      <c r="C60" s="27"/>
      <c r="D60" s="57"/>
      <c r="E60" s="58"/>
      <c r="F60" s="58"/>
      <c r="G60" s="25"/>
      <c r="H60" s="25"/>
      <c r="I60" s="53"/>
    </row>
    <row r="61" spans="1:26" ht="18" customHeight="1" x14ac:dyDescent="0.3">
      <c r="A61" s="67">
        <v>45931</v>
      </c>
      <c r="B61" s="68"/>
      <c r="C61" s="69"/>
      <c r="D61" s="70" t="s">
        <v>21</v>
      </c>
      <c r="E61" s="71">
        <f>sept!G65</f>
        <v>5504171084.3100004</v>
      </c>
      <c r="F61" s="72"/>
      <c r="G61" s="73">
        <f>E61</f>
        <v>5504171084.3100004</v>
      </c>
      <c r="H61" s="73">
        <f>H59+G61</f>
        <v>9582092442.0400009</v>
      </c>
      <c r="I61" s="53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30"/>
    </row>
    <row r="62" spans="1:26" ht="18" customHeight="1" x14ac:dyDescent="0.3">
      <c r="A62" s="22">
        <v>45958.446412037039</v>
      </c>
      <c r="B62" s="26"/>
      <c r="C62" s="27"/>
      <c r="D62" s="114" t="s">
        <v>57</v>
      </c>
      <c r="E62" s="23">
        <v>34062082.299999997</v>
      </c>
      <c r="F62" s="23"/>
      <c r="G62" s="25">
        <f>(G61+E62)-F62</f>
        <v>5538233166.6100006</v>
      </c>
      <c r="H62" s="25">
        <f>(H61+E62)-F62</f>
        <v>9616154524.3400002</v>
      </c>
      <c r="I62" s="53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30"/>
    </row>
    <row r="63" spans="1:26" ht="18" customHeight="1" x14ac:dyDescent="0.3">
      <c r="A63" s="22">
        <v>45958.446412037039</v>
      </c>
      <c r="B63" s="26"/>
      <c r="C63" s="27"/>
      <c r="D63" s="114" t="s">
        <v>49</v>
      </c>
      <c r="E63" s="23"/>
      <c r="F63" s="23">
        <v>6812416.46</v>
      </c>
      <c r="G63" s="25">
        <f t="shared" ref="G63:G65" si="8">(G62+E63)-F63</f>
        <v>5531420750.1500006</v>
      </c>
      <c r="H63" s="25">
        <f t="shared" ref="H63:H65" si="9">(H62+E63)-F63</f>
        <v>9609342107.8800011</v>
      </c>
      <c r="I63" s="53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30"/>
    </row>
    <row r="64" spans="1:26" ht="18" customHeight="1" x14ac:dyDescent="0.3">
      <c r="A64" s="22">
        <v>45961.446412037039</v>
      </c>
      <c r="B64" s="26"/>
      <c r="C64" s="27"/>
      <c r="D64" s="114" t="s">
        <v>34</v>
      </c>
      <c r="E64" s="23"/>
      <c r="F64" s="24">
        <v>15000</v>
      </c>
      <c r="G64" s="25">
        <f t="shared" si="8"/>
        <v>5531405750.1500006</v>
      </c>
      <c r="H64" s="25">
        <f t="shared" si="9"/>
        <v>9609327107.8800011</v>
      </c>
      <c r="I64" s="53"/>
      <c r="K64" s="43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30"/>
    </row>
    <row r="65" spans="1:26" ht="18" customHeight="1" x14ac:dyDescent="0.3">
      <c r="A65" s="22">
        <v>45961.446412037039</v>
      </c>
      <c r="B65" s="26"/>
      <c r="C65" s="27"/>
      <c r="D65" s="28" t="s">
        <v>237</v>
      </c>
      <c r="E65" s="23">
        <v>704042500</v>
      </c>
      <c r="F65" s="47"/>
      <c r="G65" s="25">
        <f t="shared" si="8"/>
        <v>6235448250.1500006</v>
      </c>
      <c r="H65" s="25">
        <f t="shared" si="9"/>
        <v>10313369607.880001</v>
      </c>
      <c r="I65" s="53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30"/>
    </row>
    <row r="66" spans="1:26" ht="22.05" customHeight="1" x14ac:dyDescent="0.2">
      <c r="A66" s="74"/>
      <c r="B66" s="75"/>
      <c r="C66" s="76"/>
      <c r="D66" s="77" t="s">
        <v>76</v>
      </c>
      <c r="E66" s="78">
        <f>SUM(E61:E65)</f>
        <v>6242275666.6100006</v>
      </c>
      <c r="F66" s="78">
        <f>SUM(F61:F65)</f>
        <v>6827416.46</v>
      </c>
      <c r="G66" s="79">
        <f>E66-F66</f>
        <v>6235448250.1500006</v>
      </c>
      <c r="H66" s="80">
        <f>H65</f>
        <v>10313369607.880001</v>
      </c>
      <c r="I66" s="194">
        <v>6235448250.1499996</v>
      </c>
      <c r="J66" s="116">
        <f>G66-I66</f>
        <v>0</v>
      </c>
    </row>
    <row r="67" spans="1:26" ht="18" customHeight="1" x14ac:dyDescent="0.3">
      <c r="A67" s="22"/>
      <c r="B67" s="26"/>
      <c r="C67" s="27"/>
      <c r="D67" s="66"/>
      <c r="E67" s="31"/>
      <c r="F67" s="48"/>
      <c r="G67" s="25"/>
      <c r="H67" s="25"/>
      <c r="I67" s="53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30"/>
    </row>
    <row r="68" spans="1:26" ht="18" customHeight="1" x14ac:dyDescent="0.3">
      <c r="A68" s="67">
        <v>45931</v>
      </c>
      <c r="B68" s="68"/>
      <c r="C68" s="69"/>
      <c r="D68" s="70" t="s">
        <v>20</v>
      </c>
      <c r="E68" s="71">
        <f>sept!G70</f>
        <v>65550803.280000001</v>
      </c>
      <c r="F68" s="72"/>
      <c r="G68" s="73">
        <f>E68</f>
        <v>65550803.280000001</v>
      </c>
      <c r="H68" s="73">
        <f>H66+G68</f>
        <v>10378920411.160002</v>
      </c>
      <c r="I68" s="53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30"/>
    </row>
    <row r="69" spans="1:26" ht="18" customHeight="1" x14ac:dyDescent="0.3">
      <c r="A69" s="22">
        <v>45961.446412037039</v>
      </c>
      <c r="B69" s="26"/>
      <c r="C69" s="27"/>
      <c r="D69" s="28" t="s">
        <v>67</v>
      </c>
      <c r="E69" s="23">
        <v>230029</v>
      </c>
      <c r="F69" s="24"/>
      <c r="G69" s="25">
        <f>(G68+E69)-F69</f>
        <v>65780832.280000001</v>
      </c>
      <c r="H69" s="25">
        <f>(H68+E69)-F69</f>
        <v>10379150440.160002</v>
      </c>
      <c r="I69" s="53"/>
      <c r="K69" s="43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30"/>
    </row>
    <row r="70" spans="1:26" ht="18" customHeight="1" x14ac:dyDescent="0.3">
      <c r="A70" s="22">
        <v>45961.446412037039</v>
      </c>
      <c r="B70" s="26"/>
      <c r="C70" s="27"/>
      <c r="D70" s="44" t="s">
        <v>68</v>
      </c>
      <c r="E70" s="31"/>
      <c r="F70" s="48">
        <v>15000</v>
      </c>
      <c r="G70" s="25">
        <f>(G69+E70)-F70</f>
        <v>65765832.280000001</v>
      </c>
      <c r="H70" s="25">
        <f>(H69+E70)-F70</f>
        <v>10379135440.160002</v>
      </c>
      <c r="I70" s="53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30"/>
    </row>
    <row r="71" spans="1:26" ht="22.05" customHeight="1" x14ac:dyDescent="0.2">
      <c r="A71" s="74"/>
      <c r="B71" s="75"/>
      <c r="C71" s="76"/>
      <c r="D71" s="77" t="s">
        <v>76</v>
      </c>
      <c r="E71" s="78">
        <f>SUM(E68:E70)</f>
        <v>65780832.280000001</v>
      </c>
      <c r="F71" s="78">
        <f>SUM(F68:F70)</f>
        <v>15000</v>
      </c>
      <c r="G71" s="79">
        <f>E71-F71</f>
        <v>65765832.280000001</v>
      </c>
      <c r="H71" s="80">
        <f>H70</f>
        <v>10379135440.160002</v>
      </c>
      <c r="I71" s="194">
        <v>65765832.280000001</v>
      </c>
      <c r="J71" s="116">
        <f>G71-I71</f>
        <v>0</v>
      </c>
    </row>
    <row r="72" spans="1:26" ht="18" customHeight="1" x14ac:dyDescent="0.3">
      <c r="A72" s="22"/>
      <c r="B72" s="26"/>
      <c r="C72" s="27"/>
      <c r="D72" s="28"/>
      <c r="E72" s="23"/>
      <c r="F72" s="24"/>
      <c r="G72" s="25"/>
      <c r="H72" s="25"/>
      <c r="I72" s="53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60"/>
    </row>
    <row r="73" spans="1:26" ht="18" customHeight="1" x14ac:dyDescent="0.3">
      <c r="A73" s="67">
        <v>45931</v>
      </c>
      <c r="B73" s="68"/>
      <c r="C73" s="69"/>
      <c r="D73" s="70" t="s">
        <v>22</v>
      </c>
      <c r="E73" s="71">
        <f>sept!G74</f>
        <v>9394301</v>
      </c>
      <c r="F73" s="72"/>
      <c r="G73" s="73">
        <f>E73</f>
        <v>9394301</v>
      </c>
      <c r="H73" s="73">
        <f>H71+G73</f>
        <v>10388529741.160002</v>
      </c>
      <c r="I73" s="53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30"/>
    </row>
    <row r="74" spans="1:26" ht="18" customHeight="1" thickBot="1" x14ac:dyDescent="0.35">
      <c r="A74" s="22">
        <v>45961.446412037039</v>
      </c>
      <c r="B74" s="26"/>
      <c r="C74" s="27"/>
      <c r="D74" s="44" t="s">
        <v>73</v>
      </c>
      <c r="E74" s="31"/>
      <c r="F74" s="48">
        <v>15000</v>
      </c>
      <c r="G74" s="25">
        <f>G73-F74</f>
        <v>9379301</v>
      </c>
      <c r="H74" s="25">
        <f>H73-F74</f>
        <v>10388514741.160002</v>
      </c>
      <c r="I74" s="53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30"/>
    </row>
    <row r="75" spans="1:26" ht="18" customHeight="1" x14ac:dyDescent="0.3">
      <c r="A75" s="74"/>
      <c r="B75" s="75"/>
      <c r="C75" s="76"/>
      <c r="D75" s="77" t="s">
        <v>76</v>
      </c>
      <c r="E75" s="92">
        <f>SUM(E72:E74)</f>
        <v>9394301</v>
      </c>
      <c r="F75" s="92">
        <f>SUM(F72:F74)</f>
        <v>15000</v>
      </c>
      <c r="G75" s="93">
        <f>E75-F75</f>
        <v>9379301</v>
      </c>
      <c r="H75" s="25">
        <f>H74</f>
        <v>10388514741.160002</v>
      </c>
      <c r="I75" s="193">
        <v>9379301</v>
      </c>
      <c r="J75" s="116">
        <f>G75-I75</f>
        <v>0</v>
      </c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30"/>
    </row>
    <row r="76" spans="1:26" ht="18" customHeight="1" x14ac:dyDescent="0.2">
      <c r="A76" s="22"/>
      <c r="B76" s="26"/>
      <c r="C76" s="27"/>
      <c r="D76" s="66"/>
      <c r="E76" s="31"/>
      <c r="F76" s="48"/>
      <c r="G76" s="25"/>
      <c r="H76" s="25"/>
      <c r="I76" s="53"/>
      <c r="K76" s="29"/>
      <c r="L76" s="127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30"/>
    </row>
    <row r="77" spans="1:26" ht="18" customHeight="1" x14ac:dyDescent="0.3">
      <c r="A77" s="67">
        <v>45931</v>
      </c>
      <c r="B77" s="68"/>
      <c r="C77" s="69"/>
      <c r="D77" s="70" t="s">
        <v>18</v>
      </c>
      <c r="E77" s="71">
        <f>sept!G79</f>
        <v>848981214.87000084</v>
      </c>
      <c r="F77" s="72"/>
      <c r="G77" s="73">
        <f>E77</f>
        <v>848981214.87000084</v>
      </c>
      <c r="H77" s="73">
        <f>H75+G77</f>
        <v>11237495956.030003</v>
      </c>
      <c r="I77" s="53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30"/>
    </row>
    <row r="78" spans="1:26" ht="22.05" customHeight="1" x14ac:dyDescent="0.3">
      <c r="A78" s="22">
        <v>45961.446412037039</v>
      </c>
      <c r="B78" s="26"/>
      <c r="C78" s="27"/>
      <c r="D78" s="28" t="s">
        <v>40</v>
      </c>
      <c r="E78" s="23">
        <v>442559500</v>
      </c>
      <c r="F78" s="24"/>
      <c r="G78" s="25">
        <f>(G77+E78)-F78</f>
        <v>1291540714.8700008</v>
      </c>
      <c r="H78" s="25">
        <f>(H77+E78)-F78</f>
        <v>11680055456.030003</v>
      </c>
      <c r="I78" s="53"/>
    </row>
    <row r="79" spans="1:26" ht="18" customHeight="1" x14ac:dyDescent="0.3">
      <c r="A79" s="22">
        <v>45961.446412037039</v>
      </c>
      <c r="B79" s="26"/>
      <c r="C79" s="27"/>
      <c r="D79" s="28" t="s">
        <v>188</v>
      </c>
      <c r="E79" s="31"/>
      <c r="F79" s="24">
        <v>15000</v>
      </c>
      <c r="G79" s="25">
        <f>(G78+E79)-F79</f>
        <v>1291525714.8700008</v>
      </c>
      <c r="H79" s="25">
        <f>(H78+E79)-F79</f>
        <v>11680040456.030003</v>
      </c>
      <c r="I79" s="53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30"/>
    </row>
    <row r="80" spans="1:26" ht="18" customHeight="1" thickBot="1" x14ac:dyDescent="0.25">
      <c r="A80" s="22"/>
      <c r="B80" s="26"/>
      <c r="C80" s="27"/>
      <c r="D80" s="77" t="s">
        <v>76</v>
      </c>
      <c r="E80" s="92">
        <f>SUM(E77:E79)</f>
        <v>1291540714.8700008</v>
      </c>
      <c r="F80" s="92">
        <f>SUM(F78:F79)</f>
        <v>15000</v>
      </c>
      <c r="G80" s="93">
        <f>E80-F80</f>
        <v>1291525714.8700008</v>
      </c>
      <c r="H80" s="25">
        <f>H79</f>
        <v>11680040456.030003</v>
      </c>
      <c r="I80" s="194">
        <v>1291525714.8699999</v>
      </c>
      <c r="J80" s="116">
        <f>G80-I80</f>
        <v>0</v>
      </c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30"/>
    </row>
    <row r="81" spans="1:26" ht="18" customHeight="1" x14ac:dyDescent="0.3">
      <c r="A81" s="22"/>
      <c r="B81" s="26"/>
      <c r="C81" s="27"/>
      <c r="D81" s="28"/>
      <c r="E81" s="31"/>
      <c r="F81" s="24"/>
      <c r="G81" s="25"/>
      <c r="H81" s="25"/>
      <c r="I81" s="53"/>
      <c r="K81" s="29"/>
      <c r="L81" s="128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30"/>
    </row>
    <row r="82" spans="1:26" ht="18" customHeight="1" x14ac:dyDescent="0.3">
      <c r="A82" s="67">
        <v>45931</v>
      </c>
      <c r="B82" s="68"/>
      <c r="C82" s="69"/>
      <c r="D82" s="70" t="s">
        <v>24</v>
      </c>
      <c r="E82" s="71">
        <f>sept!G86</f>
        <v>8512557211.499999</v>
      </c>
      <c r="F82" s="72"/>
      <c r="G82" s="73">
        <f>E82</f>
        <v>8512557211.499999</v>
      </c>
      <c r="H82" s="73">
        <f>H80+G82</f>
        <v>20192597667.530003</v>
      </c>
      <c r="I82" s="53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30"/>
    </row>
    <row r="83" spans="1:26" ht="18" customHeight="1" x14ac:dyDescent="0.3">
      <c r="A83" s="22">
        <v>45935.089050925926</v>
      </c>
      <c r="B83" s="26"/>
      <c r="C83" s="27"/>
      <c r="D83" s="28" t="s">
        <v>34</v>
      </c>
      <c r="E83" s="31"/>
      <c r="F83" s="24">
        <v>10000</v>
      </c>
      <c r="G83" s="25">
        <f t="shared" ref="G83:G84" si="10">(G82+E83)-F83</f>
        <v>8512547211.499999</v>
      </c>
      <c r="H83" s="25">
        <f>(H82+E83)-F83</f>
        <v>20192587667.530003</v>
      </c>
      <c r="I83" s="53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30"/>
    </row>
    <row r="84" spans="1:26" ht="18" customHeight="1" x14ac:dyDescent="0.3">
      <c r="A84" s="22">
        <v>45941.781342592592</v>
      </c>
      <c r="B84" s="26"/>
      <c r="C84" s="27">
        <v>27</v>
      </c>
      <c r="D84" s="28" t="s">
        <v>238</v>
      </c>
      <c r="E84" s="31"/>
      <c r="F84" s="24">
        <v>2251699300</v>
      </c>
      <c r="G84" s="25">
        <f t="shared" si="10"/>
        <v>6260847911.499999</v>
      </c>
      <c r="H84" s="25">
        <f t="shared" ref="H84" si="11">(H83+E84)-F84</f>
        <v>17940888367.530003</v>
      </c>
      <c r="I84" s="53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30"/>
    </row>
    <row r="85" spans="1:26" ht="18" customHeight="1" x14ac:dyDescent="0.3">
      <c r="A85" s="22">
        <v>45951.374722222223</v>
      </c>
      <c r="B85" s="26"/>
      <c r="C85" s="27"/>
      <c r="D85" s="28" t="s">
        <v>51</v>
      </c>
      <c r="E85" s="31"/>
      <c r="F85" s="24">
        <v>2500</v>
      </c>
      <c r="G85" s="25">
        <f t="shared" ref="G85:G88" si="12">(G84+E85)-F85</f>
        <v>6260845411.499999</v>
      </c>
      <c r="H85" s="25">
        <f t="shared" ref="H85:H88" si="13">(H84+E85)-F85</f>
        <v>17940885867.530003</v>
      </c>
      <c r="I85" s="53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30"/>
    </row>
    <row r="86" spans="1:26" ht="18" customHeight="1" x14ac:dyDescent="0.3">
      <c r="A86" s="22">
        <v>45951.374722222223</v>
      </c>
      <c r="B86" s="26"/>
      <c r="C86" s="27">
        <v>28</v>
      </c>
      <c r="D86" s="28" t="s">
        <v>239</v>
      </c>
      <c r="E86" s="31"/>
      <c r="F86" s="24">
        <v>168763000</v>
      </c>
      <c r="G86" s="25">
        <f t="shared" si="12"/>
        <v>6092082411.499999</v>
      </c>
      <c r="H86" s="25">
        <f t="shared" si="13"/>
        <v>17772122867.530003</v>
      </c>
      <c r="I86" s="53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30"/>
    </row>
    <row r="87" spans="1:26" ht="18" customHeight="1" x14ac:dyDescent="0.3">
      <c r="A87" s="22">
        <v>45961.464687500003</v>
      </c>
      <c r="B87" s="26"/>
      <c r="C87" s="27"/>
      <c r="D87" s="28" t="s">
        <v>49</v>
      </c>
      <c r="E87" s="23"/>
      <c r="F87" s="24">
        <v>2078593.69</v>
      </c>
      <c r="G87" s="25">
        <f t="shared" si="12"/>
        <v>6090003817.8099995</v>
      </c>
      <c r="H87" s="25">
        <f t="shared" si="13"/>
        <v>17770044273.840004</v>
      </c>
      <c r="I87" s="53">
        <f>SUM(F84:F86)</f>
        <v>2420464800</v>
      </c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30"/>
    </row>
    <row r="88" spans="1:26" ht="18" customHeight="1" x14ac:dyDescent="0.3">
      <c r="A88" s="22">
        <v>45961.464687500003</v>
      </c>
      <c r="B88" s="26"/>
      <c r="C88" s="27"/>
      <c r="D88" s="28" t="s">
        <v>57</v>
      </c>
      <c r="E88" s="23">
        <v>10392968.460000001</v>
      </c>
      <c r="F88" s="23"/>
      <c r="G88" s="25">
        <f t="shared" si="12"/>
        <v>6100396786.2699995</v>
      </c>
      <c r="H88" s="25">
        <f t="shared" si="13"/>
        <v>17780437242.300003</v>
      </c>
      <c r="I88" s="53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30"/>
    </row>
    <row r="89" spans="1:26" ht="18" customHeight="1" x14ac:dyDescent="0.2">
      <c r="A89" s="22"/>
      <c r="B89" s="26"/>
      <c r="C89" s="27"/>
      <c r="D89" s="77" t="s">
        <v>76</v>
      </c>
      <c r="E89" s="92">
        <f>SUM(E81:E88)</f>
        <v>8522950179.9599991</v>
      </c>
      <c r="F89" s="92">
        <f>SUM(F82:F88)</f>
        <v>2422553393.6900001</v>
      </c>
      <c r="G89" s="93">
        <f>E89-F89</f>
        <v>6100396786.2699986</v>
      </c>
      <c r="H89" s="59">
        <f>H88</f>
        <v>17780437242.300003</v>
      </c>
      <c r="I89" s="194">
        <v>6100396786.2700005</v>
      </c>
      <c r="J89" s="116">
        <f>G89-I89</f>
        <v>0</v>
      </c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30"/>
    </row>
    <row r="90" spans="1:26" ht="18" customHeight="1" x14ac:dyDescent="0.3">
      <c r="A90" s="35"/>
      <c r="B90" s="50"/>
      <c r="C90" s="51"/>
      <c r="D90" s="43"/>
      <c r="E90" s="52"/>
      <c r="F90" s="46"/>
      <c r="G90" s="53"/>
      <c r="H90" s="53"/>
      <c r="I90" s="53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30"/>
    </row>
    <row r="91" spans="1:26" ht="18" customHeight="1" x14ac:dyDescent="0.3">
      <c r="A91" s="228" t="s">
        <v>198</v>
      </c>
      <c r="B91" s="228"/>
      <c r="C91" s="228"/>
      <c r="D91" s="228"/>
      <c r="E91" s="228"/>
      <c r="F91" s="228"/>
      <c r="G91" s="228"/>
      <c r="H91" s="53"/>
      <c r="I91" s="53"/>
      <c r="J91" s="96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30"/>
    </row>
    <row r="92" spans="1:26" ht="18" customHeight="1" x14ac:dyDescent="0.3">
      <c r="A92" s="33"/>
      <c r="B92" s="33"/>
      <c r="C92" s="33"/>
      <c r="D92" s="33"/>
      <c r="E92" s="33"/>
      <c r="F92" s="33"/>
      <c r="G92" s="33"/>
      <c r="H92" s="53"/>
      <c r="I92" s="53"/>
      <c r="J92" s="96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30"/>
    </row>
    <row r="93" spans="1:26" ht="18" customHeight="1" x14ac:dyDescent="0.2">
      <c r="A93" s="35"/>
      <c r="B93" s="50"/>
      <c r="C93" s="101" t="s">
        <v>103</v>
      </c>
      <c r="D93" s="102" t="s">
        <v>10</v>
      </c>
      <c r="E93" s="103" t="s">
        <v>104</v>
      </c>
      <c r="F93" s="104" t="s">
        <v>105</v>
      </c>
      <c r="G93" s="105" t="s">
        <v>106</v>
      </c>
      <c r="H93" s="53"/>
      <c r="I93" s="127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30"/>
    </row>
    <row r="94" spans="1:26" ht="18" customHeight="1" x14ac:dyDescent="0.3">
      <c r="A94" s="49"/>
      <c r="C94" s="26" t="s">
        <v>81</v>
      </c>
      <c r="D94" s="98" t="s">
        <v>199</v>
      </c>
      <c r="E94" s="23">
        <f>E9+E20+E61+E68+E73+E77+E82</f>
        <v>18146011631.18</v>
      </c>
      <c r="F94" s="47"/>
      <c r="G94" s="25"/>
      <c r="H94" s="53"/>
      <c r="I94" s="53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30"/>
    </row>
    <row r="95" spans="1:26" ht="18" customHeight="1" x14ac:dyDescent="0.3">
      <c r="A95" s="49"/>
      <c r="B95" s="50"/>
      <c r="C95" s="97" t="s">
        <v>83</v>
      </c>
      <c r="D95" s="99" t="s">
        <v>200</v>
      </c>
      <c r="E95" s="23">
        <f>E78+E65+E58+E15</f>
        <v>5511112050</v>
      </c>
      <c r="F95" s="47"/>
      <c r="G95" s="25"/>
      <c r="H95" s="53"/>
      <c r="I95" s="53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30"/>
    </row>
    <row r="96" spans="1:26" ht="18" customHeight="1" x14ac:dyDescent="0.3">
      <c r="A96" s="49"/>
      <c r="B96" s="50"/>
      <c r="C96" s="97" t="s">
        <v>85</v>
      </c>
      <c r="D96" s="98" t="s">
        <v>201</v>
      </c>
      <c r="E96" s="23">
        <f>E69</f>
        <v>230029</v>
      </c>
      <c r="F96" s="47"/>
      <c r="G96" s="25"/>
      <c r="H96" s="53"/>
      <c r="I96" s="53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30"/>
    </row>
    <row r="97" spans="1:26" ht="18" customHeight="1" x14ac:dyDescent="0.3">
      <c r="A97" s="49"/>
      <c r="B97" s="50"/>
      <c r="C97" s="97" t="s">
        <v>87</v>
      </c>
      <c r="D97" s="44" t="s">
        <v>86</v>
      </c>
      <c r="E97" s="23">
        <f>E88+E62+E57</f>
        <v>46134091.399999999</v>
      </c>
      <c r="F97" s="47"/>
      <c r="G97" s="25"/>
      <c r="H97" s="53"/>
      <c r="I97" s="53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30"/>
    </row>
    <row r="98" spans="1:26" ht="18" customHeight="1" x14ac:dyDescent="0.3">
      <c r="A98" s="49"/>
      <c r="B98" s="50"/>
      <c r="C98" s="97" t="s">
        <v>89</v>
      </c>
      <c r="D98" s="44" t="s">
        <v>90</v>
      </c>
      <c r="E98" s="31"/>
      <c r="F98" s="47">
        <f>I87+I56+I18</f>
        <v>5461072047.75</v>
      </c>
      <c r="G98" s="25"/>
      <c r="H98" s="53"/>
      <c r="I98" s="53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30"/>
    </row>
    <row r="99" spans="1:26" ht="18" customHeight="1" x14ac:dyDescent="0.3">
      <c r="A99" s="49"/>
      <c r="B99" s="50"/>
      <c r="C99" s="97" t="s">
        <v>91</v>
      </c>
      <c r="D99" s="44" t="s">
        <v>92</v>
      </c>
      <c r="E99" s="31"/>
      <c r="F99" s="47">
        <f>F87+F63+F56</f>
        <v>9226818.2800000012</v>
      </c>
      <c r="G99" s="25"/>
      <c r="H99" s="53"/>
      <c r="I99" s="53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30"/>
    </row>
    <row r="100" spans="1:26" ht="18" customHeight="1" x14ac:dyDescent="0.3">
      <c r="A100" s="49"/>
      <c r="B100" s="50"/>
      <c r="C100" s="97" t="s">
        <v>94</v>
      </c>
      <c r="D100" s="44" t="s">
        <v>93</v>
      </c>
      <c r="E100" s="31"/>
      <c r="F100" s="100">
        <f>F83+F79+F74+F70+F64+F27+F23+F17</f>
        <v>110000</v>
      </c>
      <c r="G100" s="25"/>
      <c r="H100" s="53"/>
      <c r="I100" s="53"/>
      <c r="J100" s="94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30"/>
    </row>
    <row r="101" spans="1:26" ht="18" customHeight="1" x14ac:dyDescent="0.3">
      <c r="A101" s="49"/>
      <c r="B101" s="50"/>
      <c r="C101" s="97"/>
      <c r="D101" s="106" t="s">
        <v>107</v>
      </c>
      <c r="E101" s="64">
        <f>SUM(E94:E100)</f>
        <v>23703487801.580002</v>
      </c>
      <c r="F101" s="64">
        <f>SUM(F94:F100)</f>
        <v>5470408866.0299997</v>
      </c>
      <c r="G101" s="59">
        <f>E101-F101</f>
        <v>18233078935.550003</v>
      </c>
      <c r="H101" s="53"/>
      <c r="I101" s="53"/>
      <c r="J101" s="94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30"/>
    </row>
    <row r="102" spans="1:26" ht="18" customHeight="1" x14ac:dyDescent="0.2">
      <c r="A102" s="49"/>
      <c r="B102" s="50"/>
      <c r="C102" s="51"/>
      <c r="D102" s="43"/>
      <c r="E102" s="52"/>
      <c r="F102" s="45"/>
      <c r="G102" s="53">
        <f>H89-G101</f>
        <v>-452641693.25</v>
      </c>
      <c r="H102" s="53"/>
      <c r="I102" s="53"/>
      <c r="J102" s="133">
        <v>4699753250</v>
      </c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30"/>
    </row>
    <row r="103" spans="1:26" ht="18" customHeight="1" x14ac:dyDescent="0.3">
      <c r="A103" s="49"/>
      <c r="B103" s="50"/>
      <c r="C103" s="51"/>
      <c r="D103" s="43"/>
      <c r="E103" s="52"/>
      <c r="F103" s="45"/>
      <c r="G103" s="53"/>
      <c r="H103" s="53"/>
      <c r="I103" s="53"/>
      <c r="J103" s="94">
        <f>E95-J102</f>
        <v>811358800</v>
      </c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30"/>
    </row>
    <row r="104" spans="1:26" ht="18" customHeight="1" x14ac:dyDescent="0.3">
      <c r="A104" s="35"/>
      <c r="B104" s="36"/>
      <c r="C104" s="36"/>
      <c r="D104" s="37"/>
      <c r="E104" s="38"/>
      <c r="F104" s="34"/>
      <c r="G104" s="39"/>
      <c r="H104" s="39"/>
      <c r="I104" s="39"/>
    </row>
    <row r="105" spans="1:26" ht="18.75" customHeight="1" x14ac:dyDescent="0.3">
      <c r="B105" s="16"/>
      <c r="E105" s="225" t="s">
        <v>202</v>
      </c>
      <c r="F105" s="225"/>
      <c r="G105" s="225"/>
      <c r="H105" s="225"/>
      <c r="I105" s="16"/>
    </row>
    <row r="106" spans="1:26" ht="18.75" customHeight="1" x14ac:dyDescent="0.3">
      <c r="B106" s="16" t="s">
        <v>99</v>
      </c>
      <c r="E106" s="225" t="s">
        <v>98</v>
      </c>
      <c r="F106" s="225"/>
      <c r="G106" s="225"/>
      <c r="H106" s="225"/>
      <c r="I106" s="16"/>
    </row>
    <row r="107" spans="1:26" ht="18.75" customHeight="1" x14ac:dyDescent="0.3">
      <c r="F107" s="16"/>
    </row>
    <row r="108" spans="1:26" ht="18.75" customHeight="1" x14ac:dyDescent="0.3">
      <c r="F108" s="16"/>
    </row>
    <row r="109" spans="1:26" ht="18.75" customHeight="1" x14ac:dyDescent="0.3">
      <c r="F109" s="16"/>
    </row>
    <row r="110" spans="1:26" ht="18.75" customHeight="1" x14ac:dyDescent="0.25">
      <c r="B110" s="40" t="s">
        <v>100</v>
      </c>
      <c r="E110" s="226" t="s">
        <v>16</v>
      </c>
      <c r="F110" s="226"/>
      <c r="G110" s="226"/>
      <c r="H110" s="226"/>
      <c r="I110" s="42"/>
    </row>
    <row r="111" spans="1:26" s="17" customFormat="1" ht="19.5" customHeight="1" x14ac:dyDescent="0.3">
      <c r="A111" s="225" t="s">
        <v>14</v>
      </c>
      <c r="B111" s="225"/>
      <c r="C111" s="225"/>
      <c r="D111" s="225"/>
      <c r="E111" s="225"/>
      <c r="F111" s="225"/>
      <c r="G111" s="225"/>
      <c r="H111" s="225"/>
      <c r="I111" s="41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9.5" customHeight="1" x14ac:dyDescent="0.3">
      <c r="A112" s="225" t="s">
        <v>101</v>
      </c>
      <c r="B112" s="225"/>
      <c r="C112" s="225"/>
      <c r="D112" s="225"/>
      <c r="E112" s="225"/>
      <c r="F112" s="225"/>
      <c r="G112" s="225"/>
      <c r="H112" s="225"/>
    </row>
    <row r="113" spans="1:10" ht="19.5" customHeight="1" x14ac:dyDescent="0.3">
      <c r="D113" s="16"/>
    </row>
    <row r="114" spans="1:10" ht="19.5" customHeight="1" x14ac:dyDescent="0.3">
      <c r="D114" s="16"/>
    </row>
    <row r="115" spans="1:10" ht="19.5" customHeight="1" x14ac:dyDescent="0.3">
      <c r="D115" s="16"/>
    </row>
    <row r="116" spans="1:10" ht="19.5" customHeight="1" x14ac:dyDescent="0.3">
      <c r="D116" s="16"/>
    </row>
    <row r="117" spans="1:10" ht="19.5" customHeight="1" x14ac:dyDescent="0.3">
      <c r="A117" s="226" t="s">
        <v>102</v>
      </c>
      <c r="B117" s="226"/>
      <c r="C117" s="226"/>
      <c r="D117" s="226"/>
      <c r="E117" s="226"/>
      <c r="F117" s="226"/>
      <c r="G117" s="226"/>
      <c r="H117" s="226"/>
    </row>
    <row r="122" spans="1:10" ht="19.5" customHeight="1" x14ac:dyDescent="0.3">
      <c r="J122" s="96"/>
    </row>
    <row r="123" spans="1:10" ht="19.5" customHeight="1" x14ac:dyDescent="0.3">
      <c r="J123" s="94"/>
    </row>
    <row r="124" spans="1:10" ht="19.5" customHeight="1" x14ac:dyDescent="0.3">
      <c r="J124" s="95"/>
    </row>
    <row r="125" spans="1:10" ht="19.5" customHeight="1" x14ac:dyDescent="0.3">
      <c r="J125" s="95"/>
    </row>
    <row r="126" spans="1:10" ht="19.5" customHeight="1" x14ac:dyDescent="0.3">
      <c r="J126" s="95"/>
    </row>
    <row r="127" spans="1:10" ht="19.5" customHeight="1" x14ac:dyDescent="0.3">
      <c r="J127" s="95"/>
    </row>
    <row r="128" spans="1:10" ht="19.5" customHeight="1" x14ac:dyDescent="0.3">
      <c r="J128" s="95"/>
    </row>
    <row r="129" spans="10:10" ht="19.5" customHeight="1" x14ac:dyDescent="0.3">
      <c r="J129" s="94"/>
    </row>
  </sheetData>
  <mergeCells count="9">
    <mergeCell ref="A111:H111"/>
    <mergeCell ref="A112:H112"/>
    <mergeCell ref="A117:H117"/>
    <mergeCell ref="A1:H1"/>
    <mergeCell ref="A2:H2"/>
    <mergeCell ref="A91:G91"/>
    <mergeCell ref="E105:H105"/>
    <mergeCell ref="E106:H106"/>
    <mergeCell ref="E110:H110"/>
  </mergeCells>
  <printOptions horizontalCentered="1"/>
  <pageMargins left="0.55118110236220474" right="0.27559055118110237" top="0.87" bottom="0.68" header="0.47244094488188981" footer="0.23622047244094491"/>
  <pageSetup paperSize="9" scale="57" fitToHeight="2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9FA43-1E3D-4674-8EED-F6EE88955733}">
  <sheetPr>
    <pageSetUpPr fitToPage="1"/>
  </sheetPr>
  <dimension ref="A1:Z135"/>
  <sheetViews>
    <sheetView topLeftCell="A88" zoomScale="67" zoomScaleNormal="73" workbookViewId="0">
      <selection activeCell="J96" sqref="J96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28.77734375" style="2" bestFit="1" customWidth="1"/>
    <col min="11" max="11" width="16" style="2" customWidth="1"/>
    <col min="12" max="16384" width="9.21875" style="2"/>
  </cols>
  <sheetData>
    <row r="1" spans="1:26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6" ht="19.5" customHeight="1" x14ac:dyDescent="0.3">
      <c r="A2" s="227" t="s">
        <v>242</v>
      </c>
      <c r="B2" s="227"/>
      <c r="C2" s="227"/>
      <c r="D2" s="227"/>
      <c r="E2" s="227"/>
      <c r="F2" s="227"/>
      <c r="G2" s="227"/>
      <c r="H2" s="227"/>
      <c r="I2" s="1"/>
    </row>
    <row r="3" spans="1:26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6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6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6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6" ht="19.5" customHeight="1" x14ac:dyDescent="0.3">
      <c r="B7" s="16"/>
      <c r="C7" s="16"/>
      <c r="F7" s="18"/>
    </row>
    <row r="8" spans="1:26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6" ht="18" customHeight="1" x14ac:dyDescent="0.3">
      <c r="A9" s="67">
        <v>45962</v>
      </c>
      <c r="B9" s="68"/>
      <c r="C9" s="69"/>
      <c r="D9" s="70" t="s">
        <v>17</v>
      </c>
      <c r="E9" s="71">
        <f>okt!G18</f>
        <v>1023258716.75</v>
      </c>
      <c r="F9" s="72"/>
      <c r="G9" s="73">
        <f>E9</f>
        <v>1023258716.75</v>
      </c>
      <c r="H9" s="73">
        <f>G9</f>
        <v>1023258716.75</v>
      </c>
      <c r="I9"/>
      <c r="J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30"/>
    </row>
    <row r="10" spans="1:26" ht="18" customHeight="1" x14ac:dyDescent="0.3">
      <c r="A10" s="22">
        <v>45991</v>
      </c>
      <c r="B10" s="26"/>
      <c r="C10" s="27"/>
      <c r="D10" s="28" t="s">
        <v>248</v>
      </c>
      <c r="E10" s="31">
        <v>1687846750</v>
      </c>
      <c r="F10" s="31"/>
      <c r="G10" s="25">
        <f>(G9+E10)-F10</f>
        <v>2711105466.75</v>
      </c>
      <c r="H10" s="25">
        <f>G10</f>
        <v>2711105466.75</v>
      </c>
      <c r="I10"/>
      <c r="J10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60"/>
    </row>
    <row r="11" spans="1:26" ht="18" customHeight="1" x14ac:dyDescent="0.3">
      <c r="A11" s="22">
        <v>45979</v>
      </c>
      <c r="B11" s="26"/>
      <c r="C11" s="27"/>
      <c r="D11" s="28" t="s">
        <v>289</v>
      </c>
      <c r="E11" s="24">
        <v>5000000000</v>
      </c>
      <c r="F11" s="31"/>
      <c r="G11" s="25">
        <f t="shared" ref="G11:G13" si="0">(G10+E11)-F11</f>
        <v>7711105466.75</v>
      </c>
      <c r="H11" s="25">
        <f t="shared" ref="H11:H13" si="1">G11</f>
        <v>7711105466.75</v>
      </c>
      <c r="I11"/>
      <c r="J11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60"/>
    </row>
    <row r="12" spans="1:26" ht="18" customHeight="1" x14ac:dyDescent="0.3">
      <c r="A12" s="22">
        <v>45979</v>
      </c>
      <c r="B12" s="26"/>
      <c r="C12" s="27"/>
      <c r="D12" s="28" t="s">
        <v>249</v>
      </c>
      <c r="E12" s="31"/>
      <c r="F12" s="24">
        <v>5000000000</v>
      </c>
      <c r="G12" s="25">
        <f t="shared" si="0"/>
        <v>2711105466.75</v>
      </c>
      <c r="H12" s="25">
        <f t="shared" si="1"/>
        <v>2711105466.75</v>
      </c>
      <c r="I12"/>
      <c r="J12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60"/>
    </row>
    <row r="13" spans="1:26" ht="18" customHeight="1" thickBot="1" x14ac:dyDescent="0.35">
      <c r="A13" s="22">
        <v>45991</v>
      </c>
      <c r="B13" s="26"/>
      <c r="C13" s="27"/>
      <c r="D13" s="28" t="s">
        <v>34</v>
      </c>
      <c r="E13" s="31"/>
      <c r="F13" s="24">
        <v>15000</v>
      </c>
      <c r="G13" s="25">
        <f t="shared" si="0"/>
        <v>2711090466.75</v>
      </c>
      <c r="H13" s="25">
        <f t="shared" si="1"/>
        <v>2711090466.75</v>
      </c>
      <c r="I13"/>
      <c r="J13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60"/>
    </row>
    <row r="14" spans="1:26" ht="22.05" customHeight="1" x14ac:dyDescent="0.3">
      <c r="A14" s="74"/>
      <c r="B14" s="26"/>
      <c r="C14" s="76"/>
      <c r="D14" s="77" t="s">
        <v>76</v>
      </c>
      <c r="E14" s="78">
        <f>SUM(E9:E13)</f>
        <v>7711105466.75</v>
      </c>
      <c r="F14" s="78">
        <f>SUM(F10:F13)</f>
        <v>5000015000</v>
      </c>
      <c r="G14" s="79">
        <f>E14-F14</f>
        <v>2711090466.75</v>
      </c>
      <c r="H14" s="80">
        <f t="shared" ref="H14" si="2">G14</f>
        <v>2711090466.75</v>
      </c>
      <c r="I14" s="193">
        <v>2711090466.75</v>
      </c>
      <c r="J14" s="116">
        <f>G14-I14</f>
        <v>0</v>
      </c>
    </row>
    <row r="15" spans="1:26" ht="15.45" customHeight="1" x14ac:dyDescent="0.3">
      <c r="A15" s="22"/>
      <c r="B15" s="26"/>
      <c r="C15" s="27"/>
      <c r="D15" s="57"/>
      <c r="E15" s="58"/>
      <c r="F15" s="58"/>
      <c r="G15" s="25"/>
      <c r="H15" s="25"/>
      <c r="I15" s="53"/>
    </row>
    <row r="16" spans="1:26" ht="18" customHeight="1" x14ac:dyDescent="0.3">
      <c r="A16" s="67">
        <v>45962</v>
      </c>
      <c r="B16" s="68"/>
      <c r="C16" s="69"/>
      <c r="D16" s="70" t="s">
        <v>19</v>
      </c>
      <c r="E16" s="71">
        <f>okt!G59</f>
        <v>3054662640.9799995</v>
      </c>
      <c r="F16" s="72"/>
      <c r="G16" s="73">
        <f>E16</f>
        <v>3054662640.9799995</v>
      </c>
      <c r="H16" s="73">
        <f>H14+G16</f>
        <v>5765753107.7299995</v>
      </c>
      <c r="I16"/>
      <c r="J16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30"/>
    </row>
    <row r="17" spans="1:26" ht="18" customHeight="1" x14ac:dyDescent="0.3">
      <c r="A17" s="22">
        <v>45963.097418981481</v>
      </c>
      <c r="B17" s="26"/>
      <c r="C17" s="27"/>
      <c r="D17" s="28" t="s">
        <v>250</v>
      </c>
      <c r="E17" s="24"/>
      <c r="F17" s="48">
        <v>10000</v>
      </c>
      <c r="G17" s="25">
        <f>(G16+E17)-F17</f>
        <v>3054652640.9799995</v>
      </c>
      <c r="H17" s="25">
        <f>(H16+E17)-F17</f>
        <v>5765743107.7299995</v>
      </c>
      <c r="I17"/>
      <c r="J17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30"/>
    </row>
    <row r="18" spans="1:26" ht="18" customHeight="1" x14ac:dyDescent="0.3">
      <c r="A18" s="22">
        <v>45964</v>
      </c>
      <c r="B18" s="26"/>
      <c r="C18" s="27"/>
      <c r="D18" s="28" t="s">
        <v>460</v>
      </c>
      <c r="E18" s="48">
        <v>825000</v>
      </c>
      <c r="F18" s="48"/>
      <c r="G18" s="25">
        <f>(G17+E18)-F18</f>
        <v>3055477640.9799995</v>
      </c>
      <c r="H18" s="25">
        <f>(H17+E18)-F18</f>
        <v>5766568107.7299995</v>
      </c>
      <c r="I18"/>
      <c r="J18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30"/>
    </row>
    <row r="19" spans="1:26" ht="18" customHeight="1" x14ac:dyDescent="0.3">
      <c r="A19" s="22">
        <v>45967.078009259261</v>
      </c>
      <c r="B19" s="26"/>
      <c r="C19" s="27"/>
      <c r="D19" s="28" t="s">
        <v>34</v>
      </c>
      <c r="E19" s="24"/>
      <c r="F19" s="48">
        <v>15000</v>
      </c>
      <c r="G19" s="25">
        <f t="shared" ref="G19:G20" si="3">(G18+E19)-F19</f>
        <v>3055462640.9799995</v>
      </c>
      <c r="H19" s="25">
        <f t="shared" ref="H19:H20" si="4">(H18+E19)-F19</f>
        <v>5766553107.7299995</v>
      </c>
      <c r="I19"/>
      <c r="J1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30"/>
    </row>
    <row r="20" spans="1:26" ht="18" customHeight="1" x14ac:dyDescent="0.3">
      <c r="A20" s="22">
        <v>45991.377395833333</v>
      </c>
      <c r="B20" s="26"/>
      <c r="C20" s="27"/>
      <c r="D20" s="28" t="s">
        <v>49</v>
      </c>
      <c r="E20" s="23"/>
      <c r="F20" s="115">
        <v>454468.45</v>
      </c>
      <c r="G20" s="25">
        <f t="shared" si="3"/>
        <v>3055008172.5299997</v>
      </c>
      <c r="H20" s="25">
        <f t="shared" si="4"/>
        <v>5766098639.2799997</v>
      </c>
      <c r="I20"/>
      <c r="J20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30"/>
    </row>
    <row r="21" spans="1:26" ht="18" customHeight="1" x14ac:dyDescent="0.3">
      <c r="A21" s="22">
        <v>45991.377395833333</v>
      </c>
      <c r="B21" s="26"/>
      <c r="C21" s="27"/>
      <c r="D21" s="28" t="s">
        <v>57</v>
      </c>
      <c r="E21" s="115">
        <v>2272342.2599999998</v>
      </c>
      <c r="F21" s="115"/>
      <c r="G21" s="25">
        <f t="shared" ref="G21" si="5">(G20+E21)-F21</f>
        <v>3057280514.79</v>
      </c>
      <c r="H21" s="25">
        <f t="shared" ref="H21" si="6">(H20+E21)-F21</f>
        <v>5768370981.54</v>
      </c>
      <c r="I21"/>
      <c r="J21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30"/>
    </row>
    <row r="22" spans="1:26" ht="18" customHeight="1" thickBot="1" x14ac:dyDescent="0.35">
      <c r="A22" s="22">
        <v>45991</v>
      </c>
      <c r="B22" s="26"/>
      <c r="C22" s="27"/>
      <c r="D22" s="28" t="s">
        <v>248</v>
      </c>
      <c r="E22" s="24">
        <v>3212456000</v>
      </c>
      <c r="F22" s="48"/>
      <c r="G22" s="25">
        <f>(G21+E22)-F22</f>
        <v>6269736514.79</v>
      </c>
      <c r="H22" s="25">
        <f>(H21+E22)-F22</f>
        <v>8980826981.5400009</v>
      </c>
      <c r="I22" s="53"/>
      <c r="J22" s="54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30"/>
    </row>
    <row r="23" spans="1:26" ht="22.05" customHeight="1" x14ac:dyDescent="0.3">
      <c r="A23" s="74"/>
      <c r="B23" s="75"/>
      <c r="C23" s="76"/>
      <c r="D23" s="77" t="s">
        <v>76</v>
      </c>
      <c r="E23" s="78">
        <f>SUM(E16:E22)</f>
        <v>6270215983.2399998</v>
      </c>
      <c r="F23" s="78">
        <f>SUM(F16:F22)</f>
        <v>479468.45</v>
      </c>
      <c r="G23" s="79">
        <f>E23-F23</f>
        <v>6269736514.79</v>
      </c>
      <c r="H23" s="80">
        <f>H22</f>
        <v>8980826981.5400009</v>
      </c>
      <c r="I23" s="193">
        <v>6269736514.79</v>
      </c>
      <c r="J23" s="116">
        <f>G23-I23</f>
        <v>0</v>
      </c>
    </row>
    <row r="24" spans="1:26" ht="22.05" customHeight="1" x14ac:dyDescent="0.3">
      <c r="A24" s="22"/>
      <c r="B24" s="26"/>
      <c r="C24" s="27"/>
      <c r="D24" s="57"/>
      <c r="E24" s="58"/>
      <c r="F24" s="58"/>
      <c r="G24" s="25"/>
      <c r="H24" s="25"/>
      <c r="I24" s="53"/>
    </row>
    <row r="25" spans="1:26" ht="18" customHeight="1" x14ac:dyDescent="0.3">
      <c r="A25" s="67">
        <v>45962</v>
      </c>
      <c r="B25" s="68"/>
      <c r="C25" s="69"/>
      <c r="D25" s="70" t="s">
        <v>21</v>
      </c>
      <c r="E25" s="71">
        <f>okt!G66</f>
        <v>6235448250.1500006</v>
      </c>
      <c r="F25" s="72"/>
      <c r="G25" s="73">
        <f>E25</f>
        <v>6235448250.1500006</v>
      </c>
      <c r="H25" s="73">
        <f>H23+G25</f>
        <v>15216275231.690002</v>
      </c>
      <c r="I25" s="53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30"/>
    </row>
    <row r="26" spans="1:26" ht="18" customHeight="1" x14ac:dyDescent="0.3">
      <c r="A26" s="22">
        <v>45975.578761574077</v>
      </c>
      <c r="B26" s="26"/>
      <c r="C26" s="27"/>
      <c r="D26" s="28" t="s">
        <v>256</v>
      </c>
      <c r="E26" s="23">
        <v>7500000000</v>
      </c>
      <c r="F26" s="23"/>
      <c r="G26" s="25">
        <f>(G25+E26)-F26</f>
        <v>13735448250.150002</v>
      </c>
      <c r="H26" s="25">
        <f>(H25+E26)-F26</f>
        <v>22716275231.690002</v>
      </c>
      <c r="I26"/>
      <c r="J26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30"/>
    </row>
    <row r="27" spans="1:26" ht="18" customHeight="1" x14ac:dyDescent="0.3">
      <c r="A27" s="22">
        <v>45975.578761574077</v>
      </c>
      <c r="B27" s="26"/>
      <c r="C27" s="27"/>
      <c r="D27" s="28" t="s">
        <v>251</v>
      </c>
      <c r="E27" s="23"/>
      <c r="F27" s="23">
        <v>25000</v>
      </c>
      <c r="G27" s="25">
        <f t="shared" ref="G27" si="7">(G26+E27)-F27</f>
        <v>13735423250.150002</v>
      </c>
      <c r="H27" s="25">
        <f t="shared" ref="H27:H36" si="8">(H26+E27)-F27</f>
        <v>22716250231.690002</v>
      </c>
      <c r="I27"/>
      <c r="J27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30"/>
    </row>
    <row r="28" spans="1:26" ht="18" customHeight="1" x14ac:dyDescent="0.3">
      <c r="A28" s="22">
        <v>45979.474224537036</v>
      </c>
      <c r="B28" s="26"/>
      <c r="C28" s="27"/>
      <c r="D28" s="28" t="s">
        <v>252</v>
      </c>
      <c r="E28" s="23">
        <v>5000000000</v>
      </c>
      <c r="F28" s="23"/>
      <c r="G28" s="25">
        <f t="shared" ref="G28:G36" si="9">(G27+E28)-F28</f>
        <v>18735423250.150002</v>
      </c>
      <c r="H28" s="25">
        <f t="shared" si="8"/>
        <v>27716250231.690002</v>
      </c>
      <c r="I28"/>
      <c r="J28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30"/>
    </row>
    <row r="29" spans="1:26" ht="18" customHeight="1" x14ac:dyDescent="0.3">
      <c r="A29" s="22">
        <v>45979.584340277775</v>
      </c>
      <c r="B29" s="26"/>
      <c r="C29" s="27">
        <v>1</v>
      </c>
      <c r="D29" s="28" t="s">
        <v>51</v>
      </c>
      <c r="E29" s="23"/>
      <c r="F29" s="23">
        <v>30000</v>
      </c>
      <c r="G29" s="25">
        <f t="shared" si="9"/>
        <v>18735393250.150002</v>
      </c>
      <c r="H29" s="25">
        <f t="shared" si="8"/>
        <v>27716220231.690002</v>
      </c>
      <c r="I29"/>
      <c r="J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30"/>
    </row>
    <row r="30" spans="1:26" ht="18" customHeight="1" x14ac:dyDescent="0.3">
      <c r="A30" s="22">
        <v>45979.584340277775</v>
      </c>
      <c r="B30" s="26"/>
      <c r="C30" s="27">
        <v>1</v>
      </c>
      <c r="D30" s="28" t="s">
        <v>253</v>
      </c>
      <c r="E30" s="23"/>
      <c r="F30" s="23">
        <v>2390142300</v>
      </c>
      <c r="G30" s="25">
        <f t="shared" si="9"/>
        <v>16345250950.150002</v>
      </c>
      <c r="H30" s="25">
        <f t="shared" si="8"/>
        <v>25326077931.690002</v>
      </c>
      <c r="I30"/>
      <c r="J30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30"/>
    </row>
    <row r="31" spans="1:26" ht="18" customHeight="1" x14ac:dyDescent="0.3">
      <c r="A31" s="22">
        <v>45979.58489583333</v>
      </c>
      <c r="B31" s="26"/>
      <c r="C31" s="27">
        <v>2</v>
      </c>
      <c r="D31" s="28" t="s">
        <v>51</v>
      </c>
      <c r="E31" s="23"/>
      <c r="F31" s="23">
        <v>30000</v>
      </c>
      <c r="G31" s="25">
        <f t="shared" ref="G31:G33" si="10">(G30+E31)-F31</f>
        <v>16345220950.150002</v>
      </c>
      <c r="H31" s="25">
        <f t="shared" si="8"/>
        <v>25326047931.690002</v>
      </c>
      <c r="I31" s="53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</row>
    <row r="32" spans="1:26" ht="18" customHeight="1" x14ac:dyDescent="0.3">
      <c r="A32" s="22">
        <v>45979.58489583333</v>
      </c>
      <c r="B32" s="26"/>
      <c r="C32" s="27">
        <v>2</v>
      </c>
      <c r="D32" s="28" t="s">
        <v>254</v>
      </c>
      <c r="E32" s="23"/>
      <c r="F32" s="23">
        <v>6921142300</v>
      </c>
      <c r="G32" s="25">
        <f t="shared" si="10"/>
        <v>9424078650.1500015</v>
      </c>
      <c r="H32" s="25">
        <f t="shared" si="8"/>
        <v>18404905631.690002</v>
      </c>
      <c r="I32" s="53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30"/>
    </row>
    <row r="33" spans="1:26" ht="18" customHeight="1" x14ac:dyDescent="0.3">
      <c r="A33" s="22">
        <v>45979.619328703702</v>
      </c>
      <c r="B33" s="26"/>
      <c r="C33" s="27">
        <v>3</v>
      </c>
      <c r="D33" s="28" t="s">
        <v>51</v>
      </c>
      <c r="E33" s="23"/>
      <c r="F33" s="23">
        <v>30000</v>
      </c>
      <c r="G33" s="25">
        <f t="shared" si="10"/>
        <v>9424048650.1500015</v>
      </c>
      <c r="H33" s="25">
        <f t="shared" si="8"/>
        <v>18404875631.690002</v>
      </c>
      <c r="I33" s="53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30"/>
    </row>
    <row r="34" spans="1:26" ht="18" customHeight="1" x14ac:dyDescent="0.3">
      <c r="A34" s="22">
        <v>45979.619328703702</v>
      </c>
      <c r="B34" s="26"/>
      <c r="C34" s="27">
        <v>3</v>
      </c>
      <c r="D34" s="28" t="s">
        <v>255</v>
      </c>
      <c r="E34" s="23"/>
      <c r="F34" s="23">
        <v>8564713450</v>
      </c>
      <c r="G34" s="25">
        <f t="shared" si="9"/>
        <v>859335200.15000153</v>
      </c>
      <c r="H34" s="25">
        <f t="shared" si="8"/>
        <v>9840162181.6900024</v>
      </c>
      <c r="I34" s="53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</row>
    <row r="35" spans="1:26" ht="18" customHeight="1" x14ac:dyDescent="0.3">
      <c r="A35" s="22">
        <v>45991.476053240738</v>
      </c>
      <c r="B35" s="26"/>
      <c r="C35" s="27"/>
      <c r="D35" s="28" t="s">
        <v>34</v>
      </c>
      <c r="E35" s="23"/>
      <c r="F35" s="23">
        <v>15000</v>
      </c>
      <c r="G35" s="25">
        <f t="shared" si="9"/>
        <v>859320200.15000153</v>
      </c>
      <c r="H35" s="25">
        <f t="shared" si="8"/>
        <v>9840147181.6900024</v>
      </c>
      <c r="I35" s="53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30"/>
    </row>
    <row r="36" spans="1:26" ht="18" customHeight="1" x14ac:dyDescent="0.3">
      <c r="A36" s="22">
        <v>45991.476053240738</v>
      </c>
      <c r="B36" s="26"/>
      <c r="C36" s="27"/>
      <c r="D36" s="28" t="s">
        <v>248</v>
      </c>
      <c r="E36" s="23">
        <v>1856870000</v>
      </c>
      <c r="F36" s="23"/>
      <c r="G36" s="25">
        <f t="shared" si="9"/>
        <v>2716190200.1500015</v>
      </c>
      <c r="H36" s="25">
        <f t="shared" si="8"/>
        <v>11697017181.690002</v>
      </c>
      <c r="I36" s="53">
        <f>SUM(F29:F34)</f>
        <v>17876088050</v>
      </c>
      <c r="J36" s="2">
        <v>17876088050</v>
      </c>
      <c r="K36" s="43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30"/>
    </row>
    <row r="37" spans="1:26" ht="22.05" customHeight="1" x14ac:dyDescent="0.2">
      <c r="A37" s="74"/>
      <c r="B37" s="75"/>
      <c r="C37" s="76"/>
      <c r="D37" s="77" t="s">
        <v>76</v>
      </c>
      <c r="E37" s="78">
        <f>SUM(E25:E36)</f>
        <v>20592318250.150002</v>
      </c>
      <c r="F37" s="78">
        <f>SUM(F25:F36)</f>
        <v>17876128050</v>
      </c>
      <c r="G37" s="79">
        <f>E37-F37</f>
        <v>2716190200.1500015</v>
      </c>
      <c r="H37" s="80">
        <f>H36</f>
        <v>11697017181.690002</v>
      </c>
      <c r="I37" s="194">
        <v>2716190200.1500001</v>
      </c>
      <c r="J37" s="116">
        <f>G37-I37</f>
        <v>0</v>
      </c>
    </row>
    <row r="38" spans="1:26" ht="18" customHeight="1" x14ac:dyDescent="0.2">
      <c r="A38" s="22"/>
      <c r="B38" s="26"/>
      <c r="C38" s="27"/>
      <c r="D38" s="66"/>
      <c r="E38" s="31"/>
      <c r="F38" s="48"/>
      <c r="G38" s="25"/>
      <c r="H38" s="25"/>
      <c r="I38" s="53"/>
      <c r="J38" s="127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30"/>
    </row>
    <row r="39" spans="1:26" ht="18" customHeight="1" x14ac:dyDescent="0.3">
      <c r="A39" s="67">
        <v>45962</v>
      </c>
      <c r="B39" s="68"/>
      <c r="C39" s="69"/>
      <c r="D39" s="70" t="s">
        <v>20</v>
      </c>
      <c r="E39" s="71">
        <f>okt!G71</f>
        <v>65765832.280000001</v>
      </c>
      <c r="F39" s="72"/>
      <c r="G39" s="73">
        <f>E39</f>
        <v>65765832.280000001</v>
      </c>
      <c r="H39" s="73">
        <f>H37+G39</f>
        <v>11762783013.970003</v>
      </c>
      <c r="I39" s="53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30"/>
    </row>
    <row r="40" spans="1:26" ht="18" customHeight="1" x14ac:dyDescent="0.3">
      <c r="A40" s="22">
        <v>45991.476053240738</v>
      </c>
      <c r="B40" s="26"/>
      <c r="C40" s="27"/>
      <c r="D40" s="28" t="s">
        <v>257</v>
      </c>
      <c r="E40" s="23">
        <v>220001</v>
      </c>
      <c r="F40" s="24"/>
      <c r="G40" s="25">
        <f>(G39+E40)-F40</f>
        <v>65985833.280000001</v>
      </c>
      <c r="H40" s="25">
        <f>(H39+E40)-F40</f>
        <v>11763003014.970003</v>
      </c>
      <c r="I40"/>
      <c r="J40"/>
      <c r="K40" s="43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30"/>
    </row>
    <row r="41" spans="1:26" ht="18" customHeight="1" x14ac:dyDescent="0.3">
      <c r="A41" s="22">
        <v>45991.476053240738</v>
      </c>
      <c r="B41" s="26"/>
      <c r="C41" s="27"/>
      <c r="D41" s="44" t="s">
        <v>258</v>
      </c>
      <c r="E41" s="31"/>
      <c r="F41" s="48">
        <v>15000</v>
      </c>
      <c r="G41" s="25">
        <f>(G40+E41)-F41</f>
        <v>65970833.280000001</v>
      </c>
      <c r="H41" s="25">
        <f>(H40+E41)-F41</f>
        <v>11762988014.970003</v>
      </c>
      <c r="I41"/>
      <c r="J41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30"/>
    </row>
    <row r="42" spans="1:26" ht="22.05" customHeight="1" x14ac:dyDescent="0.2">
      <c r="A42" s="74"/>
      <c r="B42" s="75"/>
      <c r="C42" s="76"/>
      <c r="D42" s="77" t="s">
        <v>76</v>
      </c>
      <c r="E42" s="78">
        <f>SUM(E39:E41)</f>
        <v>65985833.280000001</v>
      </c>
      <c r="F42" s="78">
        <f>SUM(F39:F41)</f>
        <v>15000</v>
      </c>
      <c r="G42" s="79">
        <f>E42-F42</f>
        <v>65970833.280000001</v>
      </c>
      <c r="H42" s="80">
        <f>H41</f>
        <v>11762988014.970003</v>
      </c>
      <c r="I42" s="194">
        <v>65970833.280000001</v>
      </c>
      <c r="J42" s="116">
        <f>G42-I42</f>
        <v>0</v>
      </c>
    </row>
    <row r="43" spans="1:26" ht="18" customHeight="1" x14ac:dyDescent="0.3">
      <c r="A43" s="22"/>
      <c r="B43" s="26"/>
      <c r="C43" s="27"/>
      <c r="D43" s="28"/>
      <c r="E43" s="23"/>
      <c r="F43" s="24"/>
      <c r="G43" s="25"/>
      <c r="H43" s="25"/>
      <c r="I43" s="53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60"/>
    </row>
    <row r="44" spans="1:26" ht="18" customHeight="1" x14ac:dyDescent="0.3">
      <c r="A44" s="67">
        <v>45962</v>
      </c>
      <c r="B44" s="68"/>
      <c r="C44" s="69"/>
      <c r="D44" s="70" t="s">
        <v>22</v>
      </c>
      <c r="E44" s="71">
        <f>okt!G75</f>
        <v>9379301</v>
      </c>
      <c r="F44" s="72"/>
      <c r="G44" s="73">
        <f>E44</f>
        <v>9379301</v>
      </c>
      <c r="H44" s="73">
        <f>H42+G44</f>
        <v>11772367315.970003</v>
      </c>
      <c r="I44" s="53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0"/>
    </row>
    <row r="45" spans="1:26" ht="18" customHeight="1" x14ac:dyDescent="0.3">
      <c r="A45" s="22">
        <v>45991.476053240738</v>
      </c>
      <c r="B45" s="26"/>
      <c r="C45" s="27"/>
      <c r="D45" s="44" t="s">
        <v>259</v>
      </c>
      <c r="E45" s="31"/>
      <c r="F45" s="48">
        <v>15000</v>
      </c>
      <c r="G45" s="25">
        <f>G44-F45</f>
        <v>9364301</v>
      </c>
      <c r="H45" s="25">
        <f>H44-F45</f>
        <v>11772352315.970003</v>
      </c>
      <c r="I45" s="53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30"/>
    </row>
    <row r="46" spans="1:26" ht="18" customHeight="1" x14ac:dyDescent="0.2">
      <c r="A46" s="74"/>
      <c r="B46" s="75"/>
      <c r="C46" s="76"/>
      <c r="D46" s="77" t="s">
        <v>76</v>
      </c>
      <c r="E46" s="92">
        <f>SUM(E43:E45)</f>
        <v>9379301</v>
      </c>
      <c r="F46" s="92">
        <f>SUM(F43:F45)</f>
        <v>15000</v>
      </c>
      <c r="G46" s="93">
        <f>E46-F46</f>
        <v>9364301</v>
      </c>
      <c r="H46" s="25">
        <f>H45</f>
        <v>11772352315.970003</v>
      </c>
      <c r="I46" s="194">
        <v>9364301</v>
      </c>
      <c r="J46" s="116">
        <f>G46-I46</f>
        <v>0</v>
      </c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30"/>
    </row>
    <row r="47" spans="1:26" ht="18" customHeight="1" x14ac:dyDescent="0.3">
      <c r="A47" s="22"/>
      <c r="B47" s="26"/>
      <c r="C47" s="27"/>
      <c r="D47" s="66"/>
      <c r="E47" s="31"/>
      <c r="F47" s="48"/>
      <c r="G47" s="25"/>
      <c r="H47" s="25"/>
      <c r="I47" s="53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30"/>
    </row>
    <row r="48" spans="1:26" ht="18" customHeight="1" x14ac:dyDescent="0.3">
      <c r="A48" s="67">
        <v>45962</v>
      </c>
      <c r="B48" s="68"/>
      <c r="C48" s="69"/>
      <c r="D48" s="70" t="s">
        <v>18</v>
      </c>
      <c r="E48" s="71">
        <f>okt!G80</f>
        <v>1291525714.8700008</v>
      </c>
      <c r="F48" s="72"/>
      <c r="G48" s="73">
        <f>E48</f>
        <v>1291525714.8700008</v>
      </c>
      <c r="H48" s="73">
        <f>H46+G48</f>
        <v>13063878030.840004</v>
      </c>
      <c r="I48" s="53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30"/>
    </row>
    <row r="49" spans="1:26" ht="22.05" customHeight="1" x14ac:dyDescent="0.3">
      <c r="A49" s="22">
        <v>45979.476053240738</v>
      </c>
      <c r="B49" s="26"/>
      <c r="C49" s="27"/>
      <c r="D49" s="28" t="s">
        <v>260</v>
      </c>
      <c r="E49" s="23">
        <v>3000000000</v>
      </c>
      <c r="F49" s="24"/>
      <c r="G49" s="25">
        <f>(G48+E49)-F49</f>
        <v>4291525714.8700008</v>
      </c>
      <c r="H49" s="25">
        <f>(H48+E49)-F49</f>
        <v>16063878030.840004</v>
      </c>
      <c r="I49"/>
      <c r="J49"/>
    </row>
    <row r="50" spans="1:26" ht="22.05" customHeight="1" x14ac:dyDescent="0.3">
      <c r="A50" s="22">
        <v>45991.476053240738</v>
      </c>
      <c r="B50" s="26"/>
      <c r="C50" s="27"/>
      <c r="D50" s="28" t="s">
        <v>248</v>
      </c>
      <c r="E50" s="23">
        <v>2090394500</v>
      </c>
      <c r="F50" s="24"/>
      <c r="G50" s="25">
        <f t="shared" ref="G50:G51" si="11">(G49+E50)-F50</f>
        <v>6381920214.8700008</v>
      </c>
      <c r="H50" s="25">
        <f t="shared" ref="H50:H51" si="12">(H49+E50)-F50</f>
        <v>18154272530.840004</v>
      </c>
      <c r="I50"/>
      <c r="J50"/>
    </row>
    <row r="51" spans="1:26" ht="22.05" customHeight="1" thickBot="1" x14ac:dyDescent="0.35">
      <c r="A51" s="22">
        <v>45991.476053240738</v>
      </c>
      <c r="B51" s="26"/>
      <c r="C51" s="27"/>
      <c r="D51" s="44" t="s">
        <v>258</v>
      </c>
      <c r="E51" s="31"/>
      <c r="F51" s="48">
        <v>15000</v>
      </c>
      <c r="G51" s="25">
        <f t="shared" si="11"/>
        <v>6381905214.8700008</v>
      </c>
      <c r="H51" s="25">
        <f t="shared" si="12"/>
        <v>18154257530.840004</v>
      </c>
      <c r="I51"/>
      <c r="J51"/>
    </row>
    <row r="52" spans="1:26" ht="18" customHeight="1" x14ac:dyDescent="0.3">
      <c r="A52" s="22"/>
      <c r="B52" s="26"/>
      <c r="C52" s="27"/>
      <c r="D52" s="77" t="s">
        <v>76</v>
      </c>
      <c r="E52" s="92">
        <f>SUM(E48:E51)</f>
        <v>6381920214.8700008</v>
      </c>
      <c r="F52" s="92">
        <f>SUM(F49:F51)</f>
        <v>15000</v>
      </c>
      <c r="G52" s="93">
        <f>E52-F52</f>
        <v>6381905214.8700008</v>
      </c>
      <c r="H52" s="25">
        <f>H51</f>
        <v>18154257530.840004</v>
      </c>
      <c r="I52" s="193">
        <v>6381905214.8699999</v>
      </c>
      <c r="J52" s="116">
        <f>G52-I52</f>
        <v>0</v>
      </c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30"/>
    </row>
    <row r="53" spans="1:26" ht="18" customHeight="1" x14ac:dyDescent="0.3">
      <c r="A53" s="22"/>
      <c r="B53" s="26"/>
      <c r="C53" s="27"/>
      <c r="D53" s="28"/>
      <c r="E53" s="31"/>
      <c r="F53" s="24"/>
      <c r="G53" s="25"/>
      <c r="H53" s="25"/>
      <c r="I53" s="53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30"/>
    </row>
    <row r="54" spans="1:26" ht="18" customHeight="1" x14ac:dyDescent="0.3">
      <c r="A54" s="67">
        <v>45962</v>
      </c>
      <c r="B54" s="68"/>
      <c r="C54" s="69"/>
      <c r="D54" s="70" t="s">
        <v>24</v>
      </c>
      <c r="E54" s="71">
        <f>okt!G89</f>
        <v>6100396786.2699986</v>
      </c>
      <c r="F54" s="72"/>
      <c r="G54" s="73">
        <f>E54</f>
        <v>6100396786.2699986</v>
      </c>
      <c r="H54" s="73">
        <f>H52+G54</f>
        <v>24254654317.110001</v>
      </c>
      <c r="I54" s="53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30"/>
    </row>
    <row r="55" spans="1:26" ht="18" customHeight="1" x14ac:dyDescent="0.3">
      <c r="A55" s="22">
        <v>45962.348194444443</v>
      </c>
      <c r="B55" s="26"/>
      <c r="C55" s="27"/>
      <c r="D55" s="28" t="s">
        <v>261</v>
      </c>
      <c r="E55" s="31"/>
      <c r="F55" s="120">
        <v>49455000</v>
      </c>
      <c r="G55" s="25">
        <f t="shared" ref="G55" si="13">(G54+E55)-F55</f>
        <v>6050941786.2699986</v>
      </c>
      <c r="H55" s="25">
        <f>(H54+E55)-F55</f>
        <v>24205199317.110001</v>
      </c>
      <c r="I55" s="53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30"/>
    </row>
    <row r="56" spans="1:26" ht="18" customHeight="1" x14ac:dyDescent="0.3">
      <c r="A56" s="22">
        <v>45962.348194444443</v>
      </c>
      <c r="B56" s="26"/>
      <c r="C56" s="27"/>
      <c r="D56" s="28" t="s">
        <v>262</v>
      </c>
      <c r="E56" s="31"/>
      <c r="F56" s="120">
        <v>95875000</v>
      </c>
      <c r="G56" s="25">
        <f>(G55+E56)-F56</f>
        <v>5955066786.2699986</v>
      </c>
      <c r="H56" s="25">
        <f t="shared" ref="H56:H92" si="14">(H55+E56)-F56</f>
        <v>24109324317.110001</v>
      </c>
      <c r="I56" s="53">
        <v>95877500</v>
      </c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30"/>
    </row>
    <row r="57" spans="1:26" ht="18" customHeight="1" x14ac:dyDescent="0.3">
      <c r="A57" s="22">
        <v>45962.348194444443</v>
      </c>
      <c r="B57" s="26"/>
      <c r="C57" s="27"/>
      <c r="D57" s="28" t="s">
        <v>51</v>
      </c>
      <c r="E57" s="31"/>
      <c r="F57" s="120">
        <v>2500</v>
      </c>
      <c r="G57" s="25">
        <f t="shared" ref="G57:G92" si="15">(G56+E57)-F57</f>
        <v>5955064286.2699986</v>
      </c>
      <c r="H57" s="25">
        <f t="shared" si="14"/>
        <v>24109321817.110001</v>
      </c>
      <c r="I57" s="53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30"/>
    </row>
    <row r="58" spans="1:26" ht="18" customHeight="1" x14ac:dyDescent="0.3">
      <c r="A58" s="22">
        <v>45962.34820601852</v>
      </c>
      <c r="B58" s="26"/>
      <c r="C58" s="27"/>
      <c r="D58" s="28" t="s">
        <v>263</v>
      </c>
      <c r="E58" s="31"/>
      <c r="F58" s="120">
        <v>158730</v>
      </c>
      <c r="G58" s="25">
        <f t="shared" si="15"/>
        <v>5954905556.2699986</v>
      </c>
      <c r="H58" s="25">
        <f t="shared" si="14"/>
        <v>24109163087.110001</v>
      </c>
      <c r="I58" s="53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30"/>
    </row>
    <row r="59" spans="1:26" ht="18" customHeight="1" x14ac:dyDescent="0.3">
      <c r="A59" s="22">
        <v>45962.822175925925</v>
      </c>
      <c r="B59" s="26"/>
      <c r="C59" s="27"/>
      <c r="D59" s="28" t="s">
        <v>264</v>
      </c>
      <c r="E59" s="31"/>
      <c r="F59" s="120">
        <v>50000000</v>
      </c>
      <c r="G59" s="25">
        <f t="shared" si="15"/>
        <v>5904905556.2699986</v>
      </c>
      <c r="H59" s="25">
        <f t="shared" si="14"/>
        <v>24059163087.110001</v>
      </c>
      <c r="I59" s="53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30"/>
    </row>
    <row r="60" spans="1:26" ht="18" customHeight="1" x14ac:dyDescent="0.3">
      <c r="A60" s="22">
        <v>45962.822199074071</v>
      </c>
      <c r="B60" s="26"/>
      <c r="C60" s="27"/>
      <c r="D60" s="28" t="s">
        <v>265</v>
      </c>
      <c r="E60" s="31"/>
      <c r="F60" s="120">
        <v>122990000</v>
      </c>
      <c r="G60" s="25">
        <f t="shared" si="15"/>
        <v>5781915556.2699986</v>
      </c>
      <c r="H60" s="25">
        <f t="shared" si="14"/>
        <v>23936173087.110001</v>
      </c>
      <c r="I60" s="53">
        <v>122992500</v>
      </c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30"/>
    </row>
    <row r="61" spans="1:26" ht="18" customHeight="1" x14ac:dyDescent="0.3">
      <c r="A61" s="22">
        <v>45962.822199074071</v>
      </c>
      <c r="B61" s="26"/>
      <c r="C61" s="27"/>
      <c r="D61" s="28" t="s">
        <v>51</v>
      </c>
      <c r="E61" s="31"/>
      <c r="F61" s="120">
        <v>2500</v>
      </c>
      <c r="G61" s="25">
        <f t="shared" si="15"/>
        <v>5781913056.2699986</v>
      </c>
      <c r="H61" s="25">
        <f t="shared" si="14"/>
        <v>23936170587.110001</v>
      </c>
      <c r="I61" s="53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30"/>
    </row>
    <row r="62" spans="1:26" ht="18" customHeight="1" x14ac:dyDescent="0.3">
      <c r="A62" s="22">
        <v>45964.642013888886</v>
      </c>
      <c r="B62" s="26"/>
      <c r="C62" s="27"/>
      <c r="D62" s="28" t="s">
        <v>266</v>
      </c>
      <c r="E62" s="31"/>
      <c r="F62" s="120">
        <v>84369600</v>
      </c>
      <c r="G62" s="25">
        <f t="shared" si="15"/>
        <v>5697543456.2699986</v>
      </c>
      <c r="H62" s="25">
        <f t="shared" si="14"/>
        <v>23851800987.110001</v>
      </c>
      <c r="I62" s="53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30"/>
    </row>
    <row r="63" spans="1:26" ht="18" customHeight="1" x14ac:dyDescent="0.3">
      <c r="A63" s="22">
        <v>45964.642013888886</v>
      </c>
      <c r="B63" s="26"/>
      <c r="C63" s="27"/>
      <c r="D63" s="28" t="s">
        <v>266</v>
      </c>
      <c r="E63" s="31"/>
      <c r="F63" s="120">
        <v>418500</v>
      </c>
      <c r="G63" s="25">
        <f t="shared" si="15"/>
        <v>5697124956.2699986</v>
      </c>
      <c r="H63" s="25">
        <f t="shared" si="14"/>
        <v>23851382487.110001</v>
      </c>
      <c r="I63" s="53">
        <v>84788100</v>
      </c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30"/>
    </row>
    <row r="64" spans="1:26" ht="18" customHeight="1" x14ac:dyDescent="0.3">
      <c r="A64" s="22">
        <v>45967.08221064815</v>
      </c>
      <c r="B64" s="26"/>
      <c r="C64" s="27"/>
      <c r="D64" s="28" t="s">
        <v>34</v>
      </c>
      <c r="E64" s="31"/>
      <c r="F64" s="120">
        <v>10000</v>
      </c>
      <c r="G64" s="25">
        <f t="shared" si="15"/>
        <v>5697114956.2699986</v>
      </c>
      <c r="H64" s="25">
        <f t="shared" si="14"/>
        <v>23851372487.110001</v>
      </c>
      <c r="I64" s="53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30"/>
    </row>
    <row r="65" spans="1:26" ht="18" customHeight="1" x14ac:dyDescent="0.3">
      <c r="A65" s="22">
        <v>45967.467835648145</v>
      </c>
      <c r="B65" s="26"/>
      <c r="C65" s="27"/>
      <c r="D65" s="28" t="s">
        <v>267</v>
      </c>
      <c r="E65" s="31"/>
      <c r="F65" s="120">
        <v>5000000</v>
      </c>
      <c r="G65" s="25">
        <f t="shared" si="15"/>
        <v>5692114956.2699986</v>
      </c>
      <c r="H65" s="25">
        <f t="shared" si="14"/>
        <v>23846372487.110001</v>
      </c>
      <c r="I65" s="53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30"/>
    </row>
    <row r="66" spans="1:26" ht="18" customHeight="1" x14ac:dyDescent="0.3">
      <c r="A66" s="22">
        <v>45967.467870370368</v>
      </c>
      <c r="B66" s="26"/>
      <c r="C66" s="27"/>
      <c r="D66" s="28" t="s">
        <v>268</v>
      </c>
      <c r="E66" s="31"/>
      <c r="F66" s="120">
        <v>20000000</v>
      </c>
      <c r="G66" s="25">
        <f t="shared" si="15"/>
        <v>5672114956.2699986</v>
      </c>
      <c r="H66" s="25">
        <f t="shared" si="14"/>
        <v>23826372487.110001</v>
      </c>
      <c r="I66" s="53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30"/>
    </row>
    <row r="67" spans="1:26" ht="18" customHeight="1" x14ac:dyDescent="0.3">
      <c r="A67" s="22">
        <v>45967.467881944445</v>
      </c>
      <c r="B67" s="26"/>
      <c r="C67" s="27"/>
      <c r="D67" s="28" t="s">
        <v>269</v>
      </c>
      <c r="E67" s="31"/>
      <c r="F67" s="120">
        <v>3500000</v>
      </c>
      <c r="G67" s="25">
        <f t="shared" si="15"/>
        <v>5668614956.2699986</v>
      </c>
      <c r="H67" s="25">
        <f t="shared" si="14"/>
        <v>23822872487.110001</v>
      </c>
      <c r="I67" s="53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30"/>
    </row>
    <row r="68" spans="1:26" ht="18" customHeight="1" x14ac:dyDescent="0.3">
      <c r="A68" s="22">
        <v>45967.467905092592</v>
      </c>
      <c r="B68" s="26"/>
      <c r="C68" s="27"/>
      <c r="D68" s="121" t="s">
        <v>270</v>
      </c>
      <c r="E68" s="31"/>
      <c r="F68" s="120">
        <v>2500000</v>
      </c>
      <c r="G68" s="25">
        <f t="shared" si="15"/>
        <v>5666114956.2699986</v>
      </c>
      <c r="H68" s="25">
        <f t="shared" si="14"/>
        <v>23820372487.110001</v>
      </c>
      <c r="I68" s="53">
        <v>2043910</v>
      </c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30"/>
    </row>
    <row r="69" spans="1:26" ht="18" customHeight="1" x14ac:dyDescent="0.3">
      <c r="A69" s="22">
        <v>45968.666608796295</v>
      </c>
      <c r="B69" s="26"/>
      <c r="C69" s="27"/>
      <c r="D69" s="28" t="s">
        <v>271</v>
      </c>
      <c r="E69" s="31"/>
      <c r="F69" s="120">
        <v>158398</v>
      </c>
      <c r="G69" s="25">
        <f t="shared" si="15"/>
        <v>5665956558.2699986</v>
      </c>
      <c r="H69" s="25">
        <f t="shared" si="14"/>
        <v>23820214089.110001</v>
      </c>
      <c r="I69" s="53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30"/>
    </row>
    <row r="70" spans="1:26" ht="18" customHeight="1" x14ac:dyDescent="0.3">
      <c r="A70" s="22">
        <v>45968.666631944441</v>
      </c>
      <c r="B70" s="26"/>
      <c r="C70" s="27"/>
      <c r="D70" s="28" t="s">
        <v>272</v>
      </c>
      <c r="E70" s="31"/>
      <c r="F70" s="120">
        <v>43052413</v>
      </c>
      <c r="G70" s="25">
        <f t="shared" si="15"/>
        <v>5622904145.2699986</v>
      </c>
      <c r="H70" s="25">
        <f t="shared" si="14"/>
        <v>23777161676.110001</v>
      </c>
      <c r="I70" s="53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30"/>
    </row>
    <row r="71" spans="1:26" ht="18" customHeight="1" x14ac:dyDescent="0.3">
      <c r="A71" s="22">
        <v>45968.666631944441</v>
      </c>
      <c r="B71" s="26"/>
      <c r="C71" s="27"/>
      <c r="D71" s="28" t="s">
        <v>51</v>
      </c>
      <c r="E71" s="31"/>
      <c r="F71" s="120">
        <v>2500</v>
      </c>
      <c r="G71" s="25">
        <f t="shared" si="15"/>
        <v>5622901645.2699986</v>
      </c>
      <c r="H71" s="25">
        <f t="shared" si="14"/>
        <v>23777159176.110001</v>
      </c>
      <c r="I71" s="53">
        <v>43054913</v>
      </c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30"/>
    </row>
    <row r="72" spans="1:26" ht="18" customHeight="1" x14ac:dyDescent="0.3">
      <c r="A72" s="22">
        <v>45968.666643518518</v>
      </c>
      <c r="B72" s="26"/>
      <c r="C72" s="27"/>
      <c r="D72" s="28" t="s">
        <v>51</v>
      </c>
      <c r="E72" s="31"/>
      <c r="F72" s="120">
        <v>2500</v>
      </c>
      <c r="G72" s="25">
        <f t="shared" si="15"/>
        <v>5622899145.2699986</v>
      </c>
      <c r="H72" s="25">
        <f t="shared" si="14"/>
        <v>23777156676.110001</v>
      </c>
      <c r="I72" s="53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30"/>
    </row>
    <row r="73" spans="1:26" ht="18" customHeight="1" x14ac:dyDescent="0.3">
      <c r="A73" s="22">
        <v>45968.666643518518</v>
      </c>
      <c r="B73" s="26"/>
      <c r="C73" s="27"/>
      <c r="D73" s="28" t="s">
        <v>273</v>
      </c>
      <c r="E73" s="31"/>
      <c r="F73" s="120">
        <v>87831922</v>
      </c>
      <c r="G73" s="25">
        <f t="shared" si="15"/>
        <v>5535067223.2699986</v>
      </c>
      <c r="H73" s="25">
        <f t="shared" si="14"/>
        <v>23689324754.110001</v>
      </c>
      <c r="I73" s="53">
        <v>87834422</v>
      </c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30"/>
    </row>
    <row r="74" spans="1:26" ht="18" customHeight="1" x14ac:dyDescent="0.3">
      <c r="A74" s="22">
        <v>45971.316076388888</v>
      </c>
      <c r="B74" s="26"/>
      <c r="C74" s="27"/>
      <c r="D74" s="28" t="s">
        <v>274</v>
      </c>
      <c r="E74" s="31"/>
      <c r="F74" s="120">
        <v>22500</v>
      </c>
      <c r="G74" s="25">
        <f t="shared" si="15"/>
        <v>5535044723.2699986</v>
      </c>
      <c r="H74" s="25">
        <f t="shared" si="14"/>
        <v>23689302254.110001</v>
      </c>
      <c r="I74" s="53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30"/>
    </row>
    <row r="75" spans="1:26" ht="18" customHeight="1" x14ac:dyDescent="0.3">
      <c r="A75" s="22">
        <v>45971.316087962965</v>
      </c>
      <c r="B75" s="26"/>
      <c r="C75" s="27"/>
      <c r="D75" s="28" t="s">
        <v>275</v>
      </c>
      <c r="E75" s="31"/>
      <c r="F75" s="120">
        <v>11790000</v>
      </c>
      <c r="G75" s="25">
        <f t="shared" si="15"/>
        <v>5523254723.2699986</v>
      </c>
      <c r="H75" s="25">
        <f t="shared" si="14"/>
        <v>23677512254.110001</v>
      </c>
      <c r="I75" s="53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30"/>
    </row>
    <row r="76" spans="1:26" ht="18" customHeight="1" x14ac:dyDescent="0.3">
      <c r="A76" s="22">
        <v>45971.316261574073</v>
      </c>
      <c r="B76" s="26"/>
      <c r="C76" s="27"/>
      <c r="D76" s="28" t="s">
        <v>276</v>
      </c>
      <c r="E76" s="31"/>
      <c r="F76" s="120">
        <v>23970000</v>
      </c>
      <c r="G76" s="25">
        <f t="shared" si="15"/>
        <v>5499284723.2699986</v>
      </c>
      <c r="H76" s="25">
        <f t="shared" si="14"/>
        <v>23653542254.110001</v>
      </c>
      <c r="I76" s="53">
        <v>35782500</v>
      </c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30"/>
    </row>
    <row r="77" spans="1:26" ht="18" customHeight="1" x14ac:dyDescent="0.3">
      <c r="A77" s="22">
        <v>45972.436435185184</v>
      </c>
      <c r="B77" s="26"/>
      <c r="C77" s="27"/>
      <c r="D77" s="121" t="s">
        <v>277</v>
      </c>
      <c r="E77" s="120">
        <v>456090</v>
      </c>
      <c r="F77" s="24"/>
      <c r="G77" s="25">
        <f t="shared" si="15"/>
        <v>5499740813.2699986</v>
      </c>
      <c r="H77" s="25">
        <f t="shared" si="14"/>
        <v>23653998344.110001</v>
      </c>
      <c r="I77" s="53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30"/>
    </row>
    <row r="78" spans="1:26" ht="18" customHeight="1" x14ac:dyDescent="0.3">
      <c r="A78" s="22">
        <v>45974.924004629633</v>
      </c>
      <c r="B78" s="26"/>
      <c r="C78" s="27"/>
      <c r="D78" s="28" t="s">
        <v>278</v>
      </c>
      <c r="E78" s="31"/>
      <c r="F78" s="120">
        <v>50000000</v>
      </c>
      <c r="G78" s="25">
        <f t="shared" si="15"/>
        <v>5449740813.2699986</v>
      </c>
      <c r="H78" s="25">
        <f t="shared" si="14"/>
        <v>23603998344.110001</v>
      </c>
      <c r="I78" s="53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30"/>
    </row>
    <row r="79" spans="1:26" ht="18" customHeight="1" x14ac:dyDescent="0.3">
      <c r="A79" s="22">
        <v>45974.321979166663</v>
      </c>
      <c r="B79" s="26"/>
      <c r="C79" s="27"/>
      <c r="D79" s="28" t="s">
        <v>279</v>
      </c>
      <c r="E79" s="31"/>
      <c r="F79" s="120">
        <v>4000000</v>
      </c>
      <c r="G79" s="25">
        <f t="shared" si="15"/>
        <v>5445740813.2699986</v>
      </c>
      <c r="H79" s="25">
        <f t="shared" si="14"/>
        <v>23599998344.110001</v>
      </c>
      <c r="I79" s="53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30"/>
    </row>
    <row r="80" spans="1:26" ht="18" customHeight="1" x14ac:dyDescent="0.3">
      <c r="A80" s="22">
        <v>45974.32199074074</v>
      </c>
      <c r="B80" s="26"/>
      <c r="C80" s="27"/>
      <c r="D80" s="28" t="s">
        <v>280</v>
      </c>
      <c r="E80" s="31"/>
      <c r="F80" s="120">
        <v>211502500</v>
      </c>
      <c r="G80" s="25">
        <f t="shared" si="15"/>
        <v>5234238313.2699986</v>
      </c>
      <c r="H80" s="25">
        <f t="shared" si="14"/>
        <v>23388495844.110001</v>
      </c>
      <c r="I80" s="53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30"/>
    </row>
    <row r="81" spans="1:26" ht="18" customHeight="1" x14ac:dyDescent="0.3">
      <c r="A81" s="22">
        <v>45979.329398148147</v>
      </c>
      <c r="B81" s="26"/>
      <c r="C81" s="27"/>
      <c r="D81" s="28" t="s">
        <v>51</v>
      </c>
      <c r="E81" s="31"/>
      <c r="F81" s="120">
        <v>2500</v>
      </c>
      <c r="G81" s="25">
        <f t="shared" si="15"/>
        <v>5234235813.2699986</v>
      </c>
      <c r="H81" s="25">
        <f t="shared" si="14"/>
        <v>23388493344.110001</v>
      </c>
      <c r="I81" s="53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30"/>
    </row>
    <row r="82" spans="1:26" ht="18" customHeight="1" x14ac:dyDescent="0.3">
      <c r="A82" s="22">
        <v>45979.329398148147</v>
      </c>
      <c r="B82" s="26"/>
      <c r="C82" s="27"/>
      <c r="D82" s="28" t="s">
        <v>281</v>
      </c>
      <c r="E82" s="31"/>
      <c r="F82" s="120">
        <v>1000000</v>
      </c>
      <c r="G82" s="25">
        <f t="shared" si="15"/>
        <v>5233235813.2699986</v>
      </c>
      <c r="H82" s="25">
        <f t="shared" si="14"/>
        <v>23387493344.110001</v>
      </c>
      <c r="I82" s="53">
        <v>1002500</v>
      </c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30"/>
    </row>
    <row r="83" spans="1:26" ht="18" customHeight="1" x14ac:dyDescent="0.3">
      <c r="A83" s="22">
        <v>45979.329988425925</v>
      </c>
      <c r="B83" s="26"/>
      <c r="C83" s="27"/>
      <c r="D83" s="28" t="s">
        <v>282</v>
      </c>
      <c r="E83" s="31"/>
      <c r="F83" s="120">
        <v>2106251960</v>
      </c>
      <c r="G83" s="25">
        <f t="shared" si="15"/>
        <v>3126983853.2699986</v>
      </c>
      <c r="H83" s="25">
        <f t="shared" si="14"/>
        <v>21281241384.110001</v>
      </c>
      <c r="I83" s="53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30"/>
    </row>
    <row r="84" spans="1:26" ht="18" customHeight="1" x14ac:dyDescent="0.3">
      <c r="A84" s="22">
        <v>45980.3437962963</v>
      </c>
      <c r="B84" s="26"/>
      <c r="C84" s="27"/>
      <c r="D84" s="28" t="s">
        <v>283</v>
      </c>
      <c r="E84" s="31"/>
      <c r="F84" s="120">
        <v>5700000</v>
      </c>
      <c r="G84" s="25">
        <f t="shared" si="15"/>
        <v>3121283853.2699986</v>
      </c>
      <c r="H84" s="25">
        <f t="shared" si="14"/>
        <v>21275541384.110001</v>
      </c>
      <c r="I84" s="53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30"/>
    </row>
    <row r="85" spans="1:26" ht="18" customHeight="1" x14ac:dyDescent="0.3">
      <c r="A85" s="22">
        <v>45982.309513888889</v>
      </c>
      <c r="B85" s="26"/>
      <c r="C85" s="27"/>
      <c r="D85" s="28" t="s">
        <v>284</v>
      </c>
      <c r="E85" s="31"/>
      <c r="F85" s="120">
        <v>128978600</v>
      </c>
      <c r="G85" s="25">
        <f t="shared" si="15"/>
        <v>2992305253.2699986</v>
      </c>
      <c r="H85" s="25">
        <f t="shared" si="14"/>
        <v>21146562784.110001</v>
      </c>
      <c r="I85" s="53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30"/>
    </row>
    <row r="86" spans="1:26" ht="18" customHeight="1" x14ac:dyDescent="0.3">
      <c r="A86" s="22">
        <v>45985.432395833333</v>
      </c>
      <c r="B86" s="26"/>
      <c r="C86" s="27"/>
      <c r="D86" s="28" t="s">
        <v>285</v>
      </c>
      <c r="E86" s="31"/>
      <c r="F86" s="120">
        <v>185871900</v>
      </c>
      <c r="G86" s="25">
        <f t="shared" si="15"/>
        <v>2806433353.2699986</v>
      </c>
      <c r="H86" s="25">
        <f t="shared" si="14"/>
        <v>20960690884.110001</v>
      </c>
      <c r="I86" s="53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30"/>
    </row>
    <row r="87" spans="1:26" ht="18" customHeight="1" x14ac:dyDescent="0.3">
      <c r="A87" s="22">
        <v>45986.474872685183</v>
      </c>
      <c r="B87" s="26"/>
      <c r="C87" s="27"/>
      <c r="D87" s="28" t="s">
        <v>286</v>
      </c>
      <c r="E87" s="31"/>
      <c r="F87" s="120">
        <v>1560000</v>
      </c>
      <c r="G87" s="25">
        <f t="shared" si="15"/>
        <v>2804873353.2699986</v>
      </c>
      <c r="H87" s="25">
        <f t="shared" si="14"/>
        <v>20959130884.110001</v>
      </c>
      <c r="I87" s="53">
        <v>1562500</v>
      </c>
      <c r="J87" s="2" t="s">
        <v>376</v>
      </c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30"/>
    </row>
    <row r="88" spans="1:26" ht="18" customHeight="1" x14ac:dyDescent="0.3">
      <c r="A88" s="22">
        <v>45986.474872685183</v>
      </c>
      <c r="B88" s="26"/>
      <c r="C88" s="27"/>
      <c r="D88" s="28" t="s">
        <v>51</v>
      </c>
      <c r="E88" s="31"/>
      <c r="F88" s="120">
        <v>2500</v>
      </c>
      <c r="G88" s="25">
        <f t="shared" si="15"/>
        <v>2804870853.2699986</v>
      </c>
      <c r="H88" s="25">
        <f t="shared" si="14"/>
        <v>20959128384.110001</v>
      </c>
      <c r="I88" s="53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30"/>
    </row>
    <row r="89" spans="1:26" ht="18" customHeight="1" x14ac:dyDescent="0.3">
      <c r="A89" s="22">
        <v>45989.358263888891</v>
      </c>
      <c r="B89" s="26"/>
      <c r="C89" s="27"/>
      <c r="D89" s="28" t="s">
        <v>287</v>
      </c>
      <c r="E89" s="31"/>
      <c r="F89" s="120">
        <v>2443596776</v>
      </c>
      <c r="G89" s="25">
        <f t="shared" si="15"/>
        <v>361274077.26999855</v>
      </c>
      <c r="H89" s="25">
        <f t="shared" si="14"/>
        <v>18515531608.110001</v>
      </c>
      <c r="I89" s="53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30"/>
    </row>
    <row r="90" spans="1:26" ht="18" customHeight="1" x14ac:dyDescent="0.3">
      <c r="A90" s="22">
        <v>45990.583738425928</v>
      </c>
      <c r="B90" s="26"/>
      <c r="C90" s="27"/>
      <c r="D90" s="28" t="s">
        <v>288</v>
      </c>
      <c r="E90" s="31"/>
      <c r="F90" s="120">
        <v>249301400</v>
      </c>
      <c r="G90" s="25">
        <f t="shared" si="15"/>
        <v>111972677.26999855</v>
      </c>
      <c r="H90" s="25">
        <f t="shared" si="14"/>
        <v>18266230208.110001</v>
      </c>
      <c r="I90" s="53">
        <f>SUM(F55:F90)-10000</f>
        <v>5988870199</v>
      </c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30"/>
    </row>
    <row r="91" spans="1:26" ht="18" customHeight="1" x14ac:dyDescent="0.3">
      <c r="A91" s="22">
        <v>45991.386678240742</v>
      </c>
      <c r="B91" s="26"/>
      <c r="C91" s="27"/>
      <c r="D91" s="28" t="s">
        <v>49</v>
      </c>
      <c r="E91" s="31"/>
      <c r="F91" s="120">
        <v>1283460.3999999999</v>
      </c>
      <c r="G91" s="25">
        <f t="shared" si="15"/>
        <v>110689216.86999854</v>
      </c>
      <c r="H91" s="25">
        <f t="shared" si="14"/>
        <v>18264946747.709999</v>
      </c>
      <c r="I91" s="53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30"/>
    </row>
    <row r="92" spans="1:26" ht="18" customHeight="1" x14ac:dyDescent="0.3">
      <c r="A92" s="22">
        <v>45991.386678240742</v>
      </c>
      <c r="B92" s="26"/>
      <c r="C92" s="27"/>
      <c r="D92" s="28" t="s">
        <v>57</v>
      </c>
      <c r="E92" s="120">
        <v>6417302.0099999998</v>
      </c>
      <c r="F92" s="24"/>
      <c r="G92" s="25">
        <f t="shared" si="15"/>
        <v>117106518.87999855</v>
      </c>
      <c r="H92" s="25">
        <f t="shared" si="14"/>
        <v>18271364049.719997</v>
      </c>
      <c r="I92" s="53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30"/>
    </row>
    <row r="93" spans="1:26" ht="18" customHeight="1" x14ac:dyDescent="0.2">
      <c r="A93" s="22"/>
      <c r="B93" s="26"/>
      <c r="C93" s="27"/>
      <c r="D93" s="77" t="s">
        <v>76</v>
      </c>
      <c r="E93" s="92">
        <f>SUM(E53:E92)</f>
        <v>6107270178.2799988</v>
      </c>
      <c r="F93" s="92">
        <f>SUM(F54:F92)</f>
        <v>5990163659.3999996</v>
      </c>
      <c r="G93" s="93">
        <f>E93-F93</f>
        <v>117106518.87999916</v>
      </c>
      <c r="H93" s="59">
        <f>H92</f>
        <v>18271364049.719997</v>
      </c>
      <c r="I93" s="194">
        <v>117106518.88</v>
      </c>
      <c r="J93" s="196">
        <f>I93-G93</f>
        <v>8.3446502685546875E-7</v>
      </c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30"/>
    </row>
    <row r="94" spans="1:26" ht="18" customHeight="1" x14ac:dyDescent="0.3">
      <c r="A94" s="35"/>
      <c r="B94" s="50"/>
      <c r="C94" s="51"/>
      <c r="D94" s="43"/>
      <c r="E94" s="52"/>
      <c r="F94" s="46"/>
      <c r="G94" s="53"/>
      <c r="H94" s="53"/>
      <c r="I94" s="53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30"/>
    </row>
    <row r="95" spans="1:26" ht="18" customHeight="1" x14ac:dyDescent="0.3">
      <c r="A95" s="228" t="s">
        <v>243</v>
      </c>
      <c r="B95" s="228"/>
      <c r="C95" s="228"/>
      <c r="D95" s="228"/>
      <c r="E95" s="228"/>
      <c r="F95" s="228"/>
      <c r="G95" s="228"/>
      <c r="H95" s="53"/>
      <c r="I95" s="53"/>
      <c r="J95" s="96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30"/>
    </row>
    <row r="96" spans="1:26" ht="18" customHeight="1" x14ac:dyDescent="0.3">
      <c r="A96" s="33"/>
      <c r="B96" s="33"/>
      <c r="C96" s="33"/>
      <c r="D96" s="33"/>
      <c r="E96" s="33"/>
      <c r="F96" s="33"/>
      <c r="G96" s="33"/>
      <c r="H96" s="53"/>
      <c r="I96" s="53"/>
      <c r="J96" s="96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30"/>
    </row>
    <row r="97" spans="1:26" ht="18" customHeight="1" x14ac:dyDescent="0.3">
      <c r="A97" s="35"/>
      <c r="B97" s="50"/>
      <c r="C97" s="101" t="s">
        <v>103</v>
      </c>
      <c r="D97" s="102" t="s">
        <v>10</v>
      </c>
      <c r="E97" s="103" t="s">
        <v>104</v>
      </c>
      <c r="F97" s="104" t="s">
        <v>105</v>
      </c>
      <c r="G97" s="105" t="s">
        <v>106</v>
      </c>
      <c r="H97" s="53"/>
      <c r="I97" s="53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30"/>
    </row>
    <row r="98" spans="1:26" ht="18" customHeight="1" x14ac:dyDescent="0.3">
      <c r="A98" s="49"/>
      <c r="C98" s="26" t="s">
        <v>81</v>
      </c>
      <c r="D98" s="98" t="s">
        <v>244</v>
      </c>
      <c r="E98" s="23">
        <f>E9+E16+E25+E39+E44+E48+E54</f>
        <v>17780437242.300003</v>
      </c>
      <c r="F98" s="47"/>
      <c r="G98" s="25"/>
      <c r="H98" s="53"/>
      <c r="I98" s="53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30"/>
    </row>
    <row r="99" spans="1:26" ht="18" customHeight="1" x14ac:dyDescent="0.3">
      <c r="A99" s="49"/>
      <c r="B99" s="50"/>
      <c r="C99" s="97" t="s">
        <v>83</v>
      </c>
      <c r="D99" s="99" t="s">
        <v>245</v>
      </c>
      <c r="E99" s="23">
        <f>E10+E22+E36+E50</f>
        <v>8847567250</v>
      </c>
      <c r="F99" s="47"/>
      <c r="G99" s="25"/>
      <c r="H99" s="53"/>
      <c r="I99" s="53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30"/>
    </row>
    <row r="100" spans="1:26" ht="18" customHeight="1" x14ac:dyDescent="0.3">
      <c r="A100" s="49"/>
      <c r="B100" s="50"/>
      <c r="C100" s="97" t="s">
        <v>85</v>
      </c>
      <c r="D100" s="99" t="s">
        <v>289</v>
      </c>
      <c r="E100" s="23">
        <f>E49+E11</f>
        <v>8000000000</v>
      </c>
      <c r="F100" s="47"/>
      <c r="G100" s="25"/>
      <c r="H100" s="53"/>
      <c r="I100" s="53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30"/>
    </row>
    <row r="101" spans="1:26" ht="18" customHeight="1" x14ac:dyDescent="0.3">
      <c r="A101" s="49"/>
      <c r="B101" s="50"/>
      <c r="C101" s="97" t="s">
        <v>87</v>
      </c>
      <c r="D101" s="99" t="s">
        <v>256</v>
      </c>
      <c r="E101" s="23">
        <f>E26</f>
        <v>7500000000</v>
      </c>
      <c r="F101" s="47"/>
      <c r="G101" s="25"/>
      <c r="H101" s="53"/>
      <c r="I101" s="53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30"/>
    </row>
    <row r="102" spans="1:26" ht="18" customHeight="1" x14ac:dyDescent="0.3">
      <c r="A102" s="49"/>
      <c r="B102" s="50"/>
      <c r="C102" s="97" t="s">
        <v>89</v>
      </c>
      <c r="D102" s="98" t="s">
        <v>246</v>
      </c>
      <c r="E102" s="23">
        <f>E40</f>
        <v>220001</v>
      </c>
      <c r="F102" s="47"/>
      <c r="G102" s="25"/>
      <c r="H102" s="53"/>
      <c r="I102" s="53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30"/>
    </row>
    <row r="103" spans="1:26" ht="18" customHeight="1" x14ac:dyDescent="0.3">
      <c r="A103" s="49"/>
      <c r="B103" s="50"/>
      <c r="C103" s="97" t="s">
        <v>91</v>
      </c>
      <c r="D103" s="44" t="s">
        <v>86</v>
      </c>
      <c r="E103" s="23">
        <f>E92+E21</f>
        <v>8689644.2699999996</v>
      </c>
      <c r="F103" s="47"/>
      <c r="G103" s="25"/>
      <c r="H103" s="53"/>
      <c r="I103" s="53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30"/>
    </row>
    <row r="104" spans="1:26" ht="18" customHeight="1" x14ac:dyDescent="0.3">
      <c r="A104" s="49"/>
      <c r="B104" s="50"/>
      <c r="C104" s="97" t="s">
        <v>94</v>
      </c>
      <c r="D104" s="44" t="s">
        <v>90</v>
      </c>
      <c r="E104" s="31">
        <v>825000</v>
      </c>
      <c r="F104" s="47">
        <f>I90+I36-E77</f>
        <v>23864502159</v>
      </c>
      <c r="G104" s="25"/>
      <c r="H104" s="53"/>
      <c r="I104" s="53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30"/>
    </row>
    <row r="105" spans="1:26" ht="18" customHeight="1" x14ac:dyDescent="0.3">
      <c r="A105" s="49"/>
      <c r="B105" s="50"/>
      <c r="C105" s="97" t="s">
        <v>95</v>
      </c>
      <c r="D105" s="44" t="s">
        <v>92</v>
      </c>
      <c r="E105" s="31"/>
      <c r="F105" s="47">
        <f>F91+F20</f>
        <v>1737928.8499999999</v>
      </c>
      <c r="G105" s="25"/>
      <c r="H105" s="53"/>
      <c r="I105" s="53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30"/>
    </row>
    <row r="106" spans="1:26" ht="18" customHeight="1" x14ac:dyDescent="0.3">
      <c r="A106" s="49"/>
      <c r="B106" s="50"/>
      <c r="C106" s="97" t="s">
        <v>290</v>
      </c>
      <c r="D106" s="44" t="s">
        <v>93</v>
      </c>
      <c r="E106" s="31"/>
      <c r="F106" s="100">
        <f>F64+F51+F45+F41+F35+F19+F17+F13+F27</f>
        <v>135000</v>
      </c>
      <c r="G106" s="25"/>
      <c r="H106" s="53"/>
      <c r="I106" s="53"/>
      <c r="J106" s="94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30"/>
    </row>
    <row r="107" spans="1:26" ht="18" customHeight="1" x14ac:dyDescent="0.3">
      <c r="A107" s="49"/>
      <c r="B107" s="50"/>
      <c r="C107" s="97"/>
      <c r="D107" s="106" t="s">
        <v>107</v>
      </c>
      <c r="E107" s="64">
        <f>SUM(E98:E106)</f>
        <v>42137739137.57</v>
      </c>
      <c r="F107" s="64">
        <f>SUM(F98:F106)</f>
        <v>23866375087.849998</v>
      </c>
      <c r="G107" s="59">
        <f>E107-F107</f>
        <v>18271364049.720001</v>
      </c>
      <c r="H107" s="53"/>
      <c r="I107" s="53"/>
      <c r="J107" s="94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30"/>
    </row>
    <row r="108" spans="1:26" ht="18" customHeight="1" x14ac:dyDescent="0.3">
      <c r="A108" s="49"/>
      <c r="B108" s="50"/>
      <c r="C108" s="51"/>
      <c r="D108" s="43"/>
      <c r="E108" s="52"/>
      <c r="F108" s="45"/>
      <c r="G108" s="53">
        <f>H93-G107</f>
        <v>0</v>
      </c>
      <c r="H108" s="53"/>
      <c r="I108" s="53"/>
      <c r="J108" s="94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30"/>
    </row>
    <row r="109" spans="1:26" ht="18" customHeight="1" x14ac:dyDescent="0.3">
      <c r="A109" s="49"/>
      <c r="B109" s="50"/>
      <c r="C109" s="51"/>
      <c r="D109" s="43"/>
      <c r="E109" s="52"/>
      <c r="F109" s="45"/>
      <c r="G109" s="53"/>
      <c r="H109" s="53"/>
      <c r="I109" s="53"/>
      <c r="J109" s="94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30"/>
    </row>
    <row r="110" spans="1:26" ht="18" customHeight="1" x14ac:dyDescent="0.3">
      <c r="A110" s="35"/>
      <c r="B110" s="36"/>
      <c r="C110" s="36"/>
      <c r="D110" s="37"/>
      <c r="E110" s="38"/>
      <c r="F110" s="34"/>
      <c r="G110" s="39"/>
      <c r="H110" s="39"/>
      <c r="I110" s="39"/>
    </row>
    <row r="111" spans="1:26" ht="18.75" customHeight="1" x14ac:dyDescent="0.3">
      <c r="B111" s="16"/>
      <c r="E111" s="225" t="s">
        <v>291</v>
      </c>
      <c r="F111" s="225"/>
      <c r="G111" s="225"/>
      <c r="H111" s="225"/>
      <c r="I111" s="16"/>
    </row>
    <row r="112" spans="1:26" ht="18.75" customHeight="1" x14ac:dyDescent="0.3">
      <c r="B112" s="16" t="s">
        <v>99</v>
      </c>
      <c r="E112" s="225" t="s">
        <v>98</v>
      </c>
      <c r="F112" s="225"/>
      <c r="G112" s="225"/>
      <c r="H112" s="225"/>
      <c r="I112" s="16"/>
    </row>
    <row r="113" spans="1:26" ht="18.75" customHeight="1" x14ac:dyDescent="0.3">
      <c r="F113" s="16"/>
    </row>
    <row r="114" spans="1:26" ht="18.75" customHeight="1" x14ac:dyDescent="0.3">
      <c r="F114" s="16"/>
    </row>
    <row r="115" spans="1:26" ht="18.75" customHeight="1" x14ac:dyDescent="0.3">
      <c r="F115" s="16"/>
    </row>
    <row r="116" spans="1:26" ht="18.75" customHeight="1" x14ac:dyDescent="0.25">
      <c r="B116" s="40" t="s">
        <v>100</v>
      </c>
      <c r="E116" s="226" t="s">
        <v>16</v>
      </c>
      <c r="F116" s="226"/>
      <c r="G116" s="226"/>
      <c r="H116" s="226"/>
      <c r="I116" s="42"/>
    </row>
    <row r="117" spans="1:26" s="17" customFormat="1" ht="19.5" customHeight="1" x14ac:dyDescent="0.3">
      <c r="A117" s="225" t="s">
        <v>14</v>
      </c>
      <c r="B117" s="225"/>
      <c r="C117" s="225"/>
      <c r="D117" s="225"/>
      <c r="E117" s="225"/>
      <c r="F117" s="225"/>
      <c r="G117" s="225"/>
      <c r="H117" s="225"/>
      <c r="I117" s="41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9.5" customHeight="1" x14ac:dyDescent="0.3">
      <c r="A118" s="225" t="s">
        <v>101</v>
      </c>
      <c r="B118" s="225"/>
      <c r="C118" s="225"/>
      <c r="D118" s="225"/>
      <c r="E118" s="225"/>
      <c r="F118" s="225"/>
      <c r="G118" s="225"/>
      <c r="H118" s="225"/>
    </row>
    <row r="119" spans="1:26" ht="19.5" customHeight="1" x14ac:dyDescent="0.3">
      <c r="D119" s="16"/>
    </row>
    <row r="120" spans="1:26" ht="19.5" customHeight="1" x14ac:dyDescent="0.3">
      <c r="D120" s="16"/>
    </row>
    <row r="121" spans="1:26" ht="19.5" customHeight="1" x14ac:dyDescent="0.3">
      <c r="D121" s="16"/>
    </row>
    <row r="122" spans="1:26" ht="19.5" customHeight="1" x14ac:dyDescent="0.3">
      <c r="D122" s="16"/>
    </row>
    <row r="123" spans="1:26" ht="19.5" customHeight="1" x14ac:dyDescent="0.3">
      <c r="A123" s="226" t="s">
        <v>102</v>
      </c>
      <c r="B123" s="226"/>
      <c r="C123" s="226"/>
      <c r="D123" s="226"/>
      <c r="E123" s="226"/>
      <c r="F123" s="226"/>
      <c r="G123" s="226"/>
      <c r="H123" s="226"/>
    </row>
    <row r="128" spans="1:26" ht="19.5" customHeight="1" x14ac:dyDescent="0.3">
      <c r="J128" s="96"/>
    </row>
    <row r="129" spans="10:10" ht="19.5" customHeight="1" x14ac:dyDescent="0.3">
      <c r="J129" s="94"/>
    </row>
    <row r="130" spans="10:10" ht="19.5" customHeight="1" x14ac:dyDescent="0.3">
      <c r="J130" s="95"/>
    </row>
    <row r="131" spans="10:10" ht="19.5" customHeight="1" x14ac:dyDescent="0.3">
      <c r="J131" s="95"/>
    </row>
    <row r="132" spans="10:10" ht="19.5" customHeight="1" x14ac:dyDescent="0.3">
      <c r="J132" s="95"/>
    </row>
    <row r="133" spans="10:10" ht="19.5" customHeight="1" x14ac:dyDescent="0.3">
      <c r="J133" s="95"/>
    </row>
    <row r="134" spans="10:10" ht="19.5" customHeight="1" x14ac:dyDescent="0.3">
      <c r="J134" s="95"/>
    </row>
    <row r="135" spans="10:10" ht="19.5" customHeight="1" x14ac:dyDescent="0.3">
      <c r="J135" s="94"/>
    </row>
  </sheetData>
  <mergeCells count="9">
    <mergeCell ref="A117:H117"/>
    <mergeCell ref="A118:H118"/>
    <mergeCell ref="A123:H123"/>
    <mergeCell ref="A1:H1"/>
    <mergeCell ref="A2:H2"/>
    <mergeCell ref="A95:G95"/>
    <mergeCell ref="E111:H111"/>
    <mergeCell ref="E112:H112"/>
    <mergeCell ref="E116:H116"/>
  </mergeCells>
  <printOptions horizontalCentered="1"/>
  <pageMargins left="0.55118110236220474" right="0.27559055118110237" top="0.87" bottom="0.68" header="0.47244094488188981" footer="0.23622047244094491"/>
  <pageSetup paperSize="9" scale="57" fitToHeight="2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DDD9-C654-4AF7-B610-5CAE73004524}">
  <sheetPr>
    <pageSetUpPr fitToPage="1"/>
  </sheetPr>
  <dimension ref="A1:T126"/>
  <sheetViews>
    <sheetView topLeftCell="A5" zoomScale="64" zoomScaleNormal="73" workbookViewId="0">
      <selection activeCell="J13" sqref="J13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18.5546875" style="2" customWidth="1"/>
    <col min="11" max="16384" width="9.21875" style="2"/>
  </cols>
  <sheetData>
    <row r="1" spans="1:20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0" ht="19.5" customHeight="1" x14ac:dyDescent="0.3">
      <c r="A2" s="227" t="s">
        <v>247</v>
      </c>
      <c r="B2" s="227"/>
      <c r="C2" s="227"/>
      <c r="D2" s="227"/>
      <c r="E2" s="227"/>
      <c r="F2" s="227"/>
      <c r="G2" s="227"/>
      <c r="H2" s="227"/>
      <c r="I2" s="1"/>
    </row>
    <row r="3" spans="1:20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0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0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0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0" ht="19.5" customHeight="1" x14ac:dyDescent="0.3">
      <c r="B7" s="16"/>
      <c r="C7" s="16"/>
      <c r="F7" s="18"/>
    </row>
    <row r="8" spans="1:20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0" ht="18" customHeight="1" x14ac:dyDescent="0.3">
      <c r="A9" s="67">
        <v>45992</v>
      </c>
      <c r="B9" s="68"/>
      <c r="C9" s="69"/>
      <c r="D9" s="70" t="s">
        <v>17</v>
      </c>
      <c r="E9" s="71">
        <f>nop!G14</f>
        <v>2711090466.75</v>
      </c>
      <c r="F9" s="72"/>
      <c r="G9" s="73">
        <f>E9</f>
        <v>2711090466.75</v>
      </c>
      <c r="H9" s="73">
        <f>G9</f>
        <v>2711090466.75</v>
      </c>
      <c r="I9"/>
      <c r="J9" s="29"/>
      <c r="K9" s="29"/>
      <c r="L9" s="29"/>
      <c r="M9" s="29"/>
      <c r="N9" s="29"/>
      <c r="O9" s="29"/>
      <c r="P9" s="29"/>
      <c r="Q9" s="29"/>
      <c r="R9" s="29"/>
      <c r="S9" s="29"/>
      <c r="T9" s="30"/>
    </row>
    <row r="10" spans="1:20" ht="18" customHeight="1" x14ac:dyDescent="0.3">
      <c r="A10" s="22">
        <v>45994</v>
      </c>
      <c r="B10" s="26"/>
      <c r="C10" s="27"/>
      <c r="D10" s="28" t="s">
        <v>249</v>
      </c>
      <c r="E10" s="31"/>
      <c r="F10" s="24">
        <v>2000000000</v>
      </c>
      <c r="G10" s="25">
        <f>(G9+E10)-F10</f>
        <v>711090466.75</v>
      </c>
      <c r="H10" s="25">
        <f>G10</f>
        <v>711090466.75</v>
      </c>
      <c r="I10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60"/>
    </row>
    <row r="11" spans="1:20" ht="18" customHeight="1" x14ac:dyDescent="0.3">
      <c r="A11" s="22">
        <v>46022.476053240738</v>
      </c>
      <c r="B11" s="26"/>
      <c r="C11" s="27"/>
      <c r="D11" s="28" t="s">
        <v>248</v>
      </c>
      <c r="E11" s="31">
        <v>2306085250</v>
      </c>
      <c r="F11" s="31"/>
      <c r="G11" s="25">
        <f>(G10+E11)-F11</f>
        <v>3017175716.75</v>
      </c>
      <c r="H11" s="25">
        <f t="shared" ref="H11:H13" si="0">G11</f>
        <v>3017175716.75</v>
      </c>
      <c r="I11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60"/>
    </row>
    <row r="12" spans="1:20" ht="18" customHeight="1" x14ac:dyDescent="0.3">
      <c r="A12" s="22">
        <v>46022.476053240738</v>
      </c>
      <c r="B12" s="26"/>
      <c r="C12" s="27"/>
      <c r="D12" s="28" t="s">
        <v>34</v>
      </c>
      <c r="E12" s="31"/>
      <c r="F12" s="24">
        <v>15000</v>
      </c>
      <c r="G12" s="25">
        <f t="shared" ref="G12" si="1">(G11+E12)-F12</f>
        <v>3017160716.75</v>
      </c>
      <c r="H12" s="25">
        <f t="shared" si="0"/>
        <v>3017160716.75</v>
      </c>
      <c r="I12"/>
      <c r="J12" s="127"/>
      <c r="K12" s="29"/>
      <c r="L12" s="29"/>
      <c r="M12" s="29"/>
      <c r="N12" s="29"/>
      <c r="O12" s="29"/>
      <c r="P12" s="29"/>
      <c r="Q12" s="29"/>
      <c r="R12" s="29"/>
      <c r="S12" s="29"/>
      <c r="T12" s="60"/>
    </row>
    <row r="13" spans="1:20" ht="22.05" customHeight="1" x14ac:dyDescent="0.2">
      <c r="A13" s="74"/>
      <c r="B13" s="26"/>
      <c r="C13" s="76"/>
      <c r="D13" s="77" t="s">
        <v>76</v>
      </c>
      <c r="E13" s="78">
        <f>SUM(E9:E12)</f>
        <v>5017175716.75</v>
      </c>
      <c r="F13" s="78">
        <f>SUM(F10:F12)</f>
        <v>2000015000</v>
      </c>
      <c r="G13" s="79">
        <f>E13-F13</f>
        <v>3017160716.75</v>
      </c>
      <c r="H13" s="80">
        <f t="shared" si="0"/>
        <v>3017160716.75</v>
      </c>
      <c r="I13" s="194">
        <v>3017160716.75</v>
      </c>
      <c r="J13" s="196">
        <f>I13-G13</f>
        <v>0</v>
      </c>
    </row>
    <row r="14" spans="1:20" ht="15.45" customHeight="1" x14ac:dyDescent="0.3">
      <c r="A14" s="22"/>
      <c r="B14" s="26"/>
      <c r="C14" s="27"/>
      <c r="D14" s="57"/>
      <c r="E14" s="58"/>
      <c r="F14" s="58"/>
      <c r="G14" s="25"/>
      <c r="H14" s="25"/>
      <c r="I14"/>
    </row>
    <row r="15" spans="1:20" ht="18" customHeight="1" x14ac:dyDescent="0.3">
      <c r="A15" s="67">
        <v>45992</v>
      </c>
      <c r="B15" s="68"/>
      <c r="C15" s="69"/>
      <c r="D15" s="70" t="s">
        <v>19</v>
      </c>
      <c r="E15" s="71">
        <f>nop!G23</f>
        <v>6269736514.79</v>
      </c>
      <c r="F15" s="72"/>
      <c r="G15" s="73">
        <f>E15</f>
        <v>6269736514.79</v>
      </c>
      <c r="H15" s="73">
        <f>H13+G15</f>
        <v>9286897231.5400009</v>
      </c>
      <c r="I15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30"/>
    </row>
    <row r="16" spans="1:20" ht="18" customHeight="1" x14ac:dyDescent="0.3">
      <c r="A16" s="22">
        <v>45993.097418981481</v>
      </c>
      <c r="B16" s="26"/>
      <c r="C16" s="27"/>
      <c r="D16" s="28" t="s">
        <v>292</v>
      </c>
      <c r="E16" s="24"/>
      <c r="F16" s="47">
        <v>10000</v>
      </c>
      <c r="G16" s="25">
        <f>(G15+E16)-F16</f>
        <v>6269726514.79</v>
      </c>
      <c r="H16" s="25">
        <f>(H15+E16)-F16</f>
        <v>9286887231.5400009</v>
      </c>
      <c r="I16"/>
      <c r="J16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1:20" ht="18" customHeight="1" x14ac:dyDescent="0.3">
      <c r="A17" s="22">
        <v>45994.097418981481</v>
      </c>
      <c r="B17" s="26"/>
      <c r="C17" s="27"/>
      <c r="D17" s="28" t="s">
        <v>34</v>
      </c>
      <c r="E17" s="24"/>
      <c r="F17" s="47">
        <v>15000</v>
      </c>
      <c r="G17" s="25">
        <f t="shared" ref="G17:G20" si="2">(G16+E17)-F17</f>
        <v>6269711514.79</v>
      </c>
      <c r="H17" s="25">
        <f t="shared" ref="H17:H20" si="3">(H16+E17)-F17</f>
        <v>9286872231.5400009</v>
      </c>
      <c r="I17"/>
      <c r="J17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8" customHeight="1" x14ac:dyDescent="0.3">
      <c r="A18" s="22">
        <v>46022.476053240738</v>
      </c>
      <c r="B18" s="26"/>
      <c r="C18" s="27"/>
      <c r="D18" s="28" t="s">
        <v>49</v>
      </c>
      <c r="E18" s="23"/>
      <c r="F18" s="47">
        <v>718959.2</v>
      </c>
      <c r="G18" s="25">
        <f t="shared" si="2"/>
        <v>6268992555.5900002</v>
      </c>
      <c r="H18" s="25">
        <f t="shared" si="3"/>
        <v>9286153272.3400002</v>
      </c>
      <c r="I18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30"/>
    </row>
    <row r="19" spans="1:20" ht="18" customHeight="1" x14ac:dyDescent="0.3">
      <c r="A19" s="22">
        <v>46022.476053240738</v>
      </c>
      <c r="B19" s="26"/>
      <c r="C19" s="27"/>
      <c r="D19" s="28" t="s">
        <v>57</v>
      </c>
      <c r="E19" s="115">
        <v>3594796.01</v>
      </c>
      <c r="F19" s="47"/>
      <c r="G19" s="25">
        <f t="shared" si="2"/>
        <v>6272587351.6000004</v>
      </c>
      <c r="H19" s="25">
        <f t="shared" si="3"/>
        <v>9289748068.3500004</v>
      </c>
      <c r="I1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1:20" ht="18" customHeight="1" x14ac:dyDescent="0.3">
      <c r="A20" s="22">
        <v>46022.476053240738</v>
      </c>
      <c r="B20" s="26"/>
      <c r="C20" s="27"/>
      <c r="D20" s="28" t="s">
        <v>248</v>
      </c>
      <c r="E20" s="24">
        <v>3314895000</v>
      </c>
      <c r="F20" s="47"/>
      <c r="G20" s="25">
        <f t="shared" si="2"/>
        <v>9587482351.6000004</v>
      </c>
      <c r="H20" s="25">
        <f t="shared" si="3"/>
        <v>12604643068.35</v>
      </c>
      <c r="I20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ht="22.05" customHeight="1" x14ac:dyDescent="0.2">
      <c r="A21" s="74"/>
      <c r="B21" s="75"/>
      <c r="C21" s="76"/>
      <c r="D21" s="77" t="s">
        <v>76</v>
      </c>
      <c r="E21" s="78">
        <f>SUM(E15:E20)</f>
        <v>9588226310.7999992</v>
      </c>
      <c r="F21" s="119">
        <f>SUM(F15:F20)</f>
        <v>743959.2</v>
      </c>
      <c r="G21" s="79">
        <f>E21-F21</f>
        <v>9587482351.5999985</v>
      </c>
      <c r="H21" s="80">
        <f>H20</f>
        <v>12604643068.35</v>
      </c>
      <c r="I21" s="194">
        <v>9587482351.6000004</v>
      </c>
      <c r="J21" s="196">
        <f>I21-G21</f>
        <v>0</v>
      </c>
    </row>
    <row r="22" spans="1:20" ht="22.05" customHeight="1" x14ac:dyDescent="0.3">
      <c r="A22" s="22"/>
      <c r="B22" s="26"/>
      <c r="C22" s="27"/>
      <c r="D22" s="57"/>
      <c r="E22" s="58"/>
      <c r="F22" s="58"/>
      <c r="G22" s="25"/>
      <c r="H22" s="25"/>
      <c r="I22" s="126"/>
    </row>
    <row r="23" spans="1:20" ht="18" customHeight="1" x14ac:dyDescent="0.3">
      <c r="A23" s="67">
        <v>45992</v>
      </c>
      <c r="B23" s="68"/>
      <c r="C23" s="69"/>
      <c r="D23" s="70" t="s">
        <v>21</v>
      </c>
      <c r="E23" s="71">
        <f>nop!G37</f>
        <v>2716190200.1500015</v>
      </c>
      <c r="F23" s="72"/>
      <c r="G23" s="73">
        <f>E23</f>
        <v>2716190200.1500015</v>
      </c>
      <c r="H23" s="73">
        <f>H21+G23</f>
        <v>15320833268.500002</v>
      </c>
      <c r="I23" s="53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30"/>
    </row>
    <row r="24" spans="1:20" ht="18" customHeight="1" x14ac:dyDescent="0.3">
      <c r="A24" s="22">
        <v>46022.476053240738</v>
      </c>
      <c r="B24" s="26"/>
      <c r="C24" s="27"/>
      <c r="D24" s="28" t="s">
        <v>34</v>
      </c>
      <c r="E24" s="23"/>
      <c r="F24" s="23">
        <v>15000</v>
      </c>
      <c r="G24" s="25">
        <f>(G23+E24)-F24</f>
        <v>2716175200.1500015</v>
      </c>
      <c r="H24" s="25">
        <f>(H23+E24)-F24</f>
        <v>15320818268.500002</v>
      </c>
      <c r="I24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1:20" ht="18" customHeight="1" thickBot="1" x14ac:dyDescent="0.35">
      <c r="A25" s="22">
        <v>46022.476053240738</v>
      </c>
      <c r="B25" s="26"/>
      <c r="C25" s="27"/>
      <c r="D25" s="28" t="s">
        <v>248</v>
      </c>
      <c r="E25" s="23">
        <v>3112490000</v>
      </c>
      <c r="F25" s="23"/>
      <c r="G25" s="25">
        <f t="shared" ref="G25" si="4">(G24+E25)-F25</f>
        <v>5828665200.1500015</v>
      </c>
      <c r="H25" s="25">
        <f t="shared" ref="H25" si="5">(H24+E25)-F25</f>
        <v>18433308268.5</v>
      </c>
      <c r="I25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30"/>
    </row>
    <row r="26" spans="1:20" ht="22.05" customHeight="1" x14ac:dyDescent="0.3">
      <c r="A26" s="74"/>
      <c r="B26" s="75"/>
      <c r="C26" s="76"/>
      <c r="D26" s="77" t="s">
        <v>76</v>
      </c>
      <c r="E26" s="78">
        <f>SUM(E23:E25)</f>
        <v>5828680200.1500015</v>
      </c>
      <c r="F26" s="78">
        <f>SUM(F23:F25)</f>
        <v>15000</v>
      </c>
      <c r="G26" s="79">
        <f>E26-F26</f>
        <v>5828665200.1500015</v>
      </c>
      <c r="H26" s="80">
        <f>H25</f>
        <v>18433308268.5</v>
      </c>
      <c r="I26" s="193">
        <v>5828665200.1499996</v>
      </c>
      <c r="J26" s="196">
        <f>I26-G26</f>
        <v>0</v>
      </c>
    </row>
    <row r="27" spans="1:20" ht="18" customHeight="1" x14ac:dyDescent="0.3">
      <c r="A27" s="22"/>
      <c r="B27" s="26"/>
      <c r="C27" s="27"/>
      <c r="D27" s="66"/>
      <c r="E27" s="31"/>
      <c r="F27" s="48"/>
      <c r="G27" s="25"/>
      <c r="H27" s="25"/>
      <c r="I27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30"/>
    </row>
    <row r="28" spans="1:20" ht="18" customHeight="1" x14ac:dyDescent="0.3">
      <c r="A28" s="67">
        <v>45992</v>
      </c>
      <c r="B28" s="68"/>
      <c r="C28" s="69"/>
      <c r="D28" s="70" t="s">
        <v>20</v>
      </c>
      <c r="E28" s="71">
        <f>nop!G42</f>
        <v>65970833.280000001</v>
      </c>
      <c r="F28" s="72"/>
      <c r="G28" s="73">
        <f>E28</f>
        <v>65970833.280000001</v>
      </c>
      <c r="H28" s="73">
        <f>H26+G28</f>
        <v>18499279101.779999</v>
      </c>
      <c r="I28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30"/>
    </row>
    <row r="29" spans="1:20" ht="18" customHeight="1" x14ac:dyDescent="0.3">
      <c r="A29" s="22">
        <v>46022.476053240738</v>
      </c>
      <c r="B29" s="26"/>
      <c r="C29" s="27"/>
      <c r="D29" s="28" t="s">
        <v>257</v>
      </c>
      <c r="E29" s="23">
        <v>110000</v>
      </c>
      <c r="F29" s="24"/>
      <c r="G29" s="25">
        <f>(G28+E29)-F29</f>
        <v>66080833.280000001</v>
      </c>
      <c r="H29" s="25">
        <f>(H28+E29)-F29</f>
        <v>18499389101.779999</v>
      </c>
      <c r="I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30"/>
    </row>
    <row r="30" spans="1:20" ht="18" customHeight="1" x14ac:dyDescent="0.3">
      <c r="A30" s="22">
        <v>46022.476053240738</v>
      </c>
      <c r="B30" s="26"/>
      <c r="C30" s="27"/>
      <c r="D30" s="44" t="s">
        <v>258</v>
      </c>
      <c r="E30" s="31"/>
      <c r="F30" s="48">
        <v>15000</v>
      </c>
      <c r="G30" s="25">
        <f>(G29+E30)-F30</f>
        <v>66065833.280000001</v>
      </c>
      <c r="H30" s="25">
        <f>(H29+E30)-F30</f>
        <v>18499374101.779999</v>
      </c>
      <c r="I30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30"/>
    </row>
    <row r="31" spans="1:20" ht="22.05" customHeight="1" x14ac:dyDescent="0.2">
      <c r="A31" s="74"/>
      <c r="B31" s="75"/>
      <c r="C31" s="76"/>
      <c r="D31" s="77" t="s">
        <v>76</v>
      </c>
      <c r="E31" s="78">
        <f>SUM(E28:E30)</f>
        <v>66080833.280000001</v>
      </c>
      <c r="F31" s="78">
        <f>SUM(F28:F30)</f>
        <v>15000</v>
      </c>
      <c r="G31" s="79">
        <f>E31-F31</f>
        <v>66065833.280000001</v>
      </c>
      <c r="H31" s="80">
        <f>H30</f>
        <v>18499374101.779999</v>
      </c>
      <c r="I31" s="194">
        <v>66065833.280000001</v>
      </c>
      <c r="J31" s="196">
        <f>I31-G31</f>
        <v>0</v>
      </c>
    </row>
    <row r="32" spans="1:20" ht="18" customHeight="1" x14ac:dyDescent="0.3">
      <c r="A32" s="22"/>
      <c r="B32" s="26"/>
      <c r="C32" s="27"/>
      <c r="D32" s="28"/>
      <c r="E32" s="23"/>
      <c r="F32" s="24"/>
      <c r="G32" s="25"/>
      <c r="H32" s="25"/>
      <c r="I32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60"/>
    </row>
    <row r="33" spans="1:20" ht="18" customHeight="1" x14ac:dyDescent="0.3">
      <c r="A33" s="67">
        <v>45992</v>
      </c>
      <c r="B33" s="68"/>
      <c r="C33" s="69"/>
      <c r="D33" s="70" t="s">
        <v>22</v>
      </c>
      <c r="E33" s="71">
        <f>nop!G46</f>
        <v>9364301</v>
      </c>
      <c r="F33" s="72"/>
      <c r="G33" s="73">
        <f>E33</f>
        <v>9364301</v>
      </c>
      <c r="H33" s="73">
        <f>H31+G33</f>
        <v>18508738402.779999</v>
      </c>
      <c r="I33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30"/>
    </row>
    <row r="34" spans="1:20" ht="18" customHeight="1" x14ac:dyDescent="0.3">
      <c r="A34" s="22">
        <v>46022.476053240738</v>
      </c>
      <c r="B34" s="26"/>
      <c r="C34" s="27"/>
      <c r="D34" s="44" t="s">
        <v>259</v>
      </c>
      <c r="E34" s="31"/>
      <c r="F34" s="48">
        <v>15000</v>
      </c>
      <c r="G34" s="25">
        <f>G33-F34</f>
        <v>9349301</v>
      </c>
      <c r="H34" s="25">
        <f>H33-F34</f>
        <v>18508723402.779999</v>
      </c>
      <c r="I34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30"/>
    </row>
    <row r="35" spans="1:20" ht="18" customHeight="1" x14ac:dyDescent="0.2">
      <c r="A35" s="74"/>
      <c r="B35" s="75"/>
      <c r="C35" s="76"/>
      <c r="D35" s="77" t="s">
        <v>76</v>
      </c>
      <c r="E35" s="92">
        <f>SUM(E32:E34)</f>
        <v>9364301</v>
      </c>
      <c r="F35" s="92">
        <f>SUM(F32:F34)</f>
        <v>15000</v>
      </c>
      <c r="G35" s="93">
        <f>E35-F35</f>
        <v>9349301</v>
      </c>
      <c r="H35" s="25">
        <f>H34</f>
        <v>18508723402.779999</v>
      </c>
      <c r="I35" s="194">
        <v>9349301</v>
      </c>
      <c r="J35" s="196">
        <f>I35-G35</f>
        <v>0</v>
      </c>
      <c r="K35" s="29"/>
      <c r="L35" s="29"/>
      <c r="M35" s="29"/>
      <c r="N35" s="29"/>
      <c r="O35" s="29"/>
      <c r="P35" s="29"/>
      <c r="Q35" s="29"/>
      <c r="R35" s="29"/>
      <c r="S35" s="29"/>
      <c r="T35" s="30"/>
    </row>
    <row r="36" spans="1:20" ht="18" customHeight="1" x14ac:dyDescent="0.3">
      <c r="A36" s="22"/>
      <c r="B36" s="26"/>
      <c r="C36" s="27"/>
      <c r="D36" s="66"/>
      <c r="E36" s="31"/>
      <c r="F36" s="48"/>
      <c r="G36" s="25"/>
      <c r="H36" s="25"/>
      <c r="I36" s="53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30"/>
    </row>
    <row r="37" spans="1:20" ht="18" customHeight="1" x14ac:dyDescent="0.3">
      <c r="A37" s="67">
        <v>45992</v>
      </c>
      <c r="B37" s="68"/>
      <c r="C37" s="69"/>
      <c r="D37" s="70" t="s">
        <v>18</v>
      </c>
      <c r="E37" s="71">
        <f>nop!G52</f>
        <v>6381905214.8700008</v>
      </c>
      <c r="F37" s="72"/>
      <c r="G37" s="73">
        <f>E37</f>
        <v>6381905214.8700008</v>
      </c>
      <c r="H37" s="73">
        <f>H35+G37</f>
        <v>24890628617.650002</v>
      </c>
      <c r="I37" s="53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30"/>
    </row>
    <row r="38" spans="1:20" ht="22.05" customHeight="1" x14ac:dyDescent="0.3">
      <c r="A38" s="22">
        <v>45994.476053240738</v>
      </c>
      <c r="B38" s="26"/>
      <c r="C38" s="27"/>
      <c r="D38" s="28" t="s">
        <v>249</v>
      </c>
      <c r="E38" s="23"/>
      <c r="F38" s="24">
        <v>6000000000</v>
      </c>
      <c r="G38" s="25">
        <f>(G37+E38)-F38</f>
        <v>381905214.87000084</v>
      </c>
      <c r="H38" s="25">
        <f>(H37+E38)-F38</f>
        <v>18890628617.650002</v>
      </c>
      <c r="I38"/>
      <c r="J38"/>
    </row>
    <row r="39" spans="1:20" ht="22.05" customHeight="1" x14ac:dyDescent="0.3">
      <c r="A39" s="22">
        <v>46022.476053240738</v>
      </c>
      <c r="B39" s="26"/>
      <c r="C39" s="27"/>
      <c r="D39" s="28" t="s">
        <v>248</v>
      </c>
      <c r="E39" s="23">
        <v>6008945500</v>
      </c>
      <c r="F39" s="24"/>
      <c r="G39" s="25">
        <f t="shared" ref="G39:G40" si="6">(G38+E39)-F39</f>
        <v>6390850714.8700008</v>
      </c>
      <c r="H39" s="25">
        <f t="shared" ref="H39:H40" si="7">(H38+E39)-F39</f>
        <v>24899574117.650002</v>
      </c>
      <c r="I39" s="123"/>
      <c r="J39"/>
    </row>
    <row r="40" spans="1:20" ht="22.05" customHeight="1" x14ac:dyDescent="0.3">
      <c r="A40" s="22">
        <v>46022.476053240738</v>
      </c>
      <c r="B40" s="26"/>
      <c r="C40" s="27"/>
      <c r="D40" s="44" t="s">
        <v>258</v>
      </c>
      <c r="E40" s="31"/>
      <c r="F40" s="48">
        <v>15000</v>
      </c>
      <c r="G40" s="25">
        <f t="shared" si="6"/>
        <v>6390835714.8700008</v>
      </c>
      <c r="H40" s="25">
        <f t="shared" si="7"/>
        <v>24899559117.650002</v>
      </c>
      <c r="I40"/>
    </row>
    <row r="41" spans="1:20" ht="18" customHeight="1" x14ac:dyDescent="0.2">
      <c r="A41" s="22"/>
      <c r="B41" s="26"/>
      <c r="C41" s="27"/>
      <c r="D41" s="77" t="s">
        <v>76</v>
      </c>
      <c r="E41" s="92">
        <f>SUM(E37:E40)</f>
        <v>12390850714.870001</v>
      </c>
      <c r="F41" s="92">
        <f>SUM(F38:F40)</f>
        <v>6000015000</v>
      </c>
      <c r="G41" s="93">
        <f>E41-F41</f>
        <v>6390835714.8700008</v>
      </c>
      <c r="H41" s="25">
        <f>H40</f>
        <v>24899559117.650002</v>
      </c>
      <c r="I41" s="194">
        <v>6390835714.8699999</v>
      </c>
      <c r="J41" s="196">
        <f>I41-G41</f>
        <v>0</v>
      </c>
      <c r="K41" s="29"/>
      <c r="L41" s="29"/>
      <c r="M41" s="29"/>
      <c r="N41" s="29"/>
      <c r="O41" s="29"/>
      <c r="P41" s="29"/>
      <c r="Q41" s="29"/>
      <c r="R41" s="29"/>
      <c r="S41" s="29"/>
      <c r="T41" s="30"/>
    </row>
    <row r="42" spans="1:20" ht="18" customHeight="1" x14ac:dyDescent="0.3">
      <c r="A42" s="22"/>
      <c r="B42" s="26"/>
      <c r="C42" s="27"/>
      <c r="D42" s="28"/>
      <c r="E42" s="31"/>
      <c r="F42" s="24"/>
      <c r="G42" s="25"/>
      <c r="H42" s="25"/>
      <c r="I42" s="53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0"/>
    </row>
    <row r="43" spans="1:20" ht="18" customHeight="1" x14ac:dyDescent="0.3">
      <c r="A43" s="67">
        <v>45992</v>
      </c>
      <c r="B43" s="68"/>
      <c r="C43" s="69"/>
      <c r="D43" s="70" t="s">
        <v>24</v>
      </c>
      <c r="E43" s="71">
        <f>nop!G93</f>
        <v>117106518.87999916</v>
      </c>
      <c r="F43" s="72"/>
      <c r="G43" s="73">
        <f>E43</f>
        <v>117106518.87999916</v>
      </c>
      <c r="H43" s="73">
        <f>H41+G43</f>
        <v>25016665636.529999</v>
      </c>
      <c r="I43" s="53"/>
      <c r="J43"/>
      <c r="K43" s="29"/>
      <c r="L43" s="29"/>
      <c r="M43" s="29"/>
      <c r="N43" s="29"/>
      <c r="O43" s="29"/>
      <c r="P43" s="29"/>
      <c r="Q43" s="29"/>
      <c r="R43" s="29"/>
      <c r="S43" s="29"/>
      <c r="T43" s="30"/>
    </row>
    <row r="44" spans="1:20" ht="18" customHeight="1" x14ac:dyDescent="0.3">
      <c r="A44" s="22">
        <v>45993.372060185182</v>
      </c>
      <c r="B44" s="26"/>
      <c r="C44" s="27"/>
      <c r="D44" s="28" t="s">
        <v>295</v>
      </c>
      <c r="E44" s="24">
        <v>308400</v>
      </c>
      <c r="F44" s="24"/>
      <c r="G44" s="25">
        <f>(G43+E44)-F44</f>
        <v>117414918.87999916</v>
      </c>
      <c r="H44" s="25">
        <f>(H43+E44)-F44</f>
        <v>25016974036.529999</v>
      </c>
      <c r="I44" s="53"/>
      <c r="J44" s="125">
        <f>nop!I87-des!E44</f>
        <v>1254100</v>
      </c>
      <c r="K44" s="29"/>
      <c r="L44" s="29"/>
      <c r="M44" s="29"/>
      <c r="N44" s="29"/>
      <c r="O44" s="29"/>
      <c r="P44" s="29"/>
      <c r="Q44" s="29"/>
      <c r="R44" s="29"/>
      <c r="S44" s="29"/>
      <c r="T44" s="30"/>
    </row>
    <row r="45" spans="1:20" ht="18" customHeight="1" x14ac:dyDescent="0.3">
      <c r="A45" s="22">
        <v>45993.456574074073</v>
      </c>
      <c r="B45" s="26"/>
      <c r="C45" s="27"/>
      <c r="D45" s="28" t="s">
        <v>296</v>
      </c>
      <c r="E45" s="24">
        <v>1250000</v>
      </c>
      <c r="F45" s="24"/>
      <c r="G45" s="25">
        <f t="shared" ref="G45:G95" si="8">(G44+E45)-F45</f>
        <v>118664918.87999916</v>
      </c>
      <c r="H45" s="25">
        <f t="shared" ref="H45:H64" si="9">(H44+E45)-F45</f>
        <v>25018224036.529999</v>
      </c>
      <c r="I45" s="53"/>
      <c r="J45" s="29">
        <f>nop!F67-des!E45</f>
        <v>2250000</v>
      </c>
      <c r="K45" s="29"/>
      <c r="L45" s="29"/>
      <c r="M45" s="29"/>
      <c r="N45" s="29"/>
      <c r="O45" s="29"/>
      <c r="P45" s="29"/>
      <c r="Q45" s="29"/>
      <c r="R45" s="29"/>
      <c r="S45" s="29"/>
      <c r="T45" s="30"/>
    </row>
    <row r="46" spans="1:20" ht="18" customHeight="1" x14ac:dyDescent="0.3">
      <c r="A46" s="22">
        <v>45994.068784722222</v>
      </c>
      <c r="B46" s="26"/>
      <c r="C46" s="27"/>
      <c r="D46" s="28" t="s">
        <v>34</v>
      </c>
      <c r="E46" s="31"/>
      <c r="F46" s="24">
        <v>10000</v>
      </c>
      <c r="G46" s="25">
        <f t="shared" si="8"/>
        <v>118654918.87999916</v>
      </c>
      <c r="H46" s="25">
        <f t="shared" si="9"/>
        <v>25018214036.529999</v>
      </c>
      <c r="I46" s="53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30"/>
    </row>
    <row r="47" spans="1:20" ht="18" customHeight="1" x14ac:dyDescent="0.3">
      <c r="A47" s="22">
        <v>45994.31826388889</v>
      </c>
      <c r="B47" s="26"/>
      <c r="C47" s="27"/>
      <c r="D47" s="28" t="s">
        <v>297</v>
      </c>
      <c r="E47" s="31"/>
      <c r="F47" s="24">
        <v>5000000</v>
      </c>
      <c r="G47" s="25">
        <f t="shared" si="8"/>
        <v>113654918.87999916</v>
      </c>
      <c r="H47" s="25">
        <f t="shared" si="9"/>
        <v>25013214036.529999</v>
      </c>
      <c r="I47" s="53">
        <f>F47-E86</f>
        <v>4992000</v>
      </c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30"/>
    </row>
    <row r="48" spans="1:20" ht="18" customHeight="1" x14ac:dyDescent="0.3">
      <c r="A48" s="22">
        <v>45994.374467592592</v>
      </c>
      <c r="B48" s="26"/>
      <c r="C48" s="27"/>
      <c r="D48" s="28" t="s">
        <v>298</v>
      </c>
      <c r="E48" s="24">
        <v>6000000000</v>
      </c>
      <c r="F48" s="24"/>
      <c r="G48" s="25">
        <f t="shared" si="8"/>
        <v>6113654918.8799992</v>
      </c>
      <c r="H48" s="25">
        <f t="shared" si="9"/>
        <v>31013214036.529999</v>
      </c>
      <c r="I48" s="53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30"/>
    </row>
    <row r="49" spans="1:20" ht="18" customHeight="1" x14ac:dyDescent="0.3">
      <c r="A49" s="22">
        <v>45994.374467592592</v>
      </c>
      <c r="B49" s="26"/>
      <c r="C49" s="27"/>
      <c r="D49" s="28" t="s">
        <v>252</v>
      </c>
      <c r="E49" s="24">
        <v>2000000000</v>
      </c>
      <c r="F49" s="24"/>
      <c r="G49" s="25">
        <f t="shared" si="8"/>
        <v>8113654918.8799992</v>
      </c>
      <c r="H49" s="25">
        <f t="shared" si="9"/>
        <v>33013214036.529999</v>
      </c>
      <c r="I49" s="53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30"/>
    </row>
    <row r="50" spans="1:20" ht="18" customHeight="1" x14ac:dyDescent="0.3">
      <c r="A50" s="22">
        <v>45994.385995370372</v>
      </c>
      <c r="B50" s="26"/>
      <c r="C50" s="27"/>
      <c r="D50" s="28" t="s">
        <v>299</v>
      </c>
      <c r="E50" s="31"/>
      <c r="F50" s="24">
        <v>20632500</v>
      </c>
      <c r="G50" s="25">
        <f t="shared" si="8"/>
        <v>8093022418.8799992</v>
      </c>
      <c r="H50" s="25">
        <f t="shared" si="9"/>
        <v>32992581536.529999</v>
      </c>
      <c r="I50" s="53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</row>
    <row r="51" spans="1:20" ht="18" customHeight="1" x14ac:dyDescent="0.3">
      <c r="A51" s="22">
        <v>45994.386006944442</v>
      </c>
      <c r="B51" s="26"/>
      <c r="C51" s="27"/>
      <c r="D51" s="28" t="s">
        <v>300</v>
      </c>
      <c r="E51" s="31"/>
      <c r="F51" s="24">
        <v>132915000</v>
      </c>
      <c r="G51" s="25">
        <f t="shared" si="8"/>
        <v>7960107418.8799992</v>
      </c>
      <c r="H51" s="25">
        <f t="shared" si="9"/>
        <v>32859666536.529999</v>
      </c>
      <c r="I51" s="53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30"/>
    </row>
    <row r="52" spans="1:20" ht="18" customHeight="1" x14ac:dyDescent="0.3">
      <c r="A52" s="22">
        <v>45994.548622685186</v>
      </c>
      <c r="B52" s="26"/>
      <c r="C52" s="27"/>
      <c r="D52" s="28" t="s">
        <v>301</v>
      </c>
      <c r="E52" s="31"/>
      <c r="F52" s="24">
        <v>517400</v>
      </c>
      <c r="G52" s="25">
        <f t="shared" si="8"/>
        <v>7959590018.8799992</v>
      </c>
      <c r="H52" s="25">
        <f t="shared" si="9"/>
        <v>32859149136.529999</v>
      </c>
      <c r="I52" s="53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30"/>
    </row>
    <row r="53" spans="1:20" ht="18" customHeight="1" x14ac:dyDescent="0.3">
      <c r="A53" s="22">
        <v>45994.548622685186</v>
      </c>
      <c r="B53" s="26"/>
      <c r="C53" s="27"/>
      <c r="D53" s="28" t="s">
        <v>301</v>
      </c>
      <c r="E53" s="31"/>
      <c r="F53" s="24">
        <v>70573360</v>
      </c>
      <c r="G53" s="25">
        <f t="shared" si="8"/>
        <v>7889016658.8799992</v>
      </c>
      <c r="H53" s="25">
        <f t="shared" si="9"/>
        <v>32788575776.529999</v>
      </c>
      <c r="I53" s="53">
        <v>71090760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30"/>
    </row>
    <row r="54" spans="1:20" ht="18" customHeight="1" x14ac:dyDescent="0.3">
      <c r="A54" s="22">
        <v>45996.661296296297</v>
      </c>
      <c r="B54" s="26"/>
      <c r="C54" s="27"/>
      <c r="D54" s="28" t="s">
        <v>302</v>
      </c>
      <c r="E54" s="31"/>
      <c r="F54" s="24">
        <v>3500000</v>
      </c>
      <c r="G54" s="25">
        <f t="shared" si="8"/>
        <v>7885516658.8799992</v>
      </c>
      <c r="H54" s="25">
        <f t="shared" si="9"/>
        <v>32785075776.529999</v>
      </c>
      <c r="I54" s="53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30"/>
    </row>
    <row r="55" spans="1:20" ht="18" customHeight="1" x14ac:dyDescent="0.3">
      <c r="A55" s="22">
        <v>45996.661307870374</v>
      </c>
      <c r="B55" s="26"/>
      <c r="C55" s="27"/>
      <c r="D55" s="28" t="s">
        <v>303</v>
      </c>
      <c r="E55" s="31"/>
      <c r="F55" s="24">
        <v>3975000</v>
      </c>
      <c r="G55" s="25">
        <f t="shared" si="8"/>
        <v>7881541658.8799992</v>
      </c>
      <c r="H55" s="25">
        <f t="shared" si="9"/>
        <v>32781100776.529999</v>
      </c>
      <c r="I55" s="53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30"/>
    </row>
    <row r="56" spans="1:20" ht="18" customHeight="1" x14ac:dyDescent="0.3">
      <c r="A56" s="22">
        <v>45999.614085648151</v>
      </c>
      <c r="B56" s="26"/>
      <c r="C56" s="27"/>
      <c r="D56" s="28" t="s">
        <v>304</v>
      </c>
      <c r="E56" s="31"/>
      <c r="F56" s="24">
        <v>1000000</v>
      </c>
      <c r="G56" s="25">
        <f t="shared" si="8"/>
        <v>7880541658.8799992</v>
      </c>
      <c r="H56" s="25">
        <f t="shared" si="9"/>
        <v>32780100776.529999</v>
      </c>
      <c r="I56" s="53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8" customHeight="1" x14ac:dyDescent="0.3">
      <c r="A57" s="22">
        <v>45999.614108796297</v>
      </c>
      <c r="B57" s="26"/>
      <c r="C57" s="27"/>
      <c r="D57" s="28" t="s">
        <v>51</v>
      </c>
      <c r="E57" s="31"/>
      <c r="F57" s="24">
        <v>2500</v>
      </c>
      <c r="G57" s="25">
        <f t="shared" si="8"/>
        <v>7880539158.8799992</v>
      </c>
      <c r="H57" s="25">
        <f t="shared" si="9"/>
        <v>32780098276.529999</v>
      </c>
      <c r="I57" s="53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30"/>
    </row>
    <row r="58" spans="1:20" ht="18" customHeight="1" x14ac:dyDescent="0.3">
      <c r="A58" s="22">
        <v>45999.614108796297</v>
      </c>
      <c r="B58" s="26"/>
      <c r="C58" s="27"/>
      <c r="D58" s="28" t="s">
        <v>305</v>
      </c>
      <c r="E58" s="31"/>
      <c r="F58" s="24">
        <v>800000</v>
      </c>
      <c r="G58" s="25">
        <f t="shared" si="8"/>
        <v>7879739158.8799992</v>
      </c>
      <c r="H58" s="25">
        <f t="shared" si="9"/>
        <v>32779298276.529999</v>
      </c>
      <c r="I58" s="53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30"/>
    </row>
    <row r="59" spans="1:20" ht="18" customHeight="1" x14ac:dyDescent="0.3">
      <c r="A59" s="22">
        <v>46001.911840277775</v>
      </c>
      <c r="B59" s="26"/>
      <c r="C59" s="27"/>
      <c r="D59" s="28" t="s">
        <v>306</v>
      </c>
      <c r="E59" s="31"/>
      <c r="F59" s="24">
        <v>148764</v>
      </c>
      <c r="G59" s="25">
        <f t="shared" si="8"/>
        <v>7879590394.8799992</v>
      </c>
      <c r="H59" s="25">
        <f t="shared" si="9"/>
        <v>32779149512.529999</v>
      </c>
      <c r="I59" s="53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30"/>
    </row>
    <row r="60" spans="1:20" ht="18" customHeight="1" x14ac:dyDescent="0.3">
      <c r="A60" s="22">
        <v>46001.911851851852</v>
      </c>
      <c r="B60" s="26"/>
      <c r="C60" s="27"/>
      <c r="D60" s="28" t="s">
        <v>51</v>
      </c>
      <c r="E60" s="31"/>
      <c r="F60" s="24">
        <v>2500</v>
      </c>
      <c r="G60" s="25">
        <f t="shared" si="8"/>
        <v>7879587894.8799992</v>
      </c>
      <c r="H60" s="25">
        <f t="shared" si="9"/>
        <v>32779147012.529999</v>
      </c>
      <c r="I60" s="53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0"/>
    </row>
    <row r="61" spans="1:20" ht="18" customHeight="1" x14ac:dyDescent="0.3">
      <c r="A61" s="22">
        <v>46001.911851851852</v>
      </c>
      <c r="B61" s="26"/>
      <c r="C61" s="27"/>
      <c r="D61" s="28" t="s">
        <v>307</v>
      </c>
      <c r="E61" s="24">
        <v>148764</v>
      </c>
      <c r="F61" s="24"/>
      <c r="G61" s="25">
        <f t="shared" si="8"/>
        <v>7879736658.8799992</v>
      </c>
      <c r="H61" s="25">
        <f t="shared" si="9"/>
        <v>32779295776.529999</v>
      </c>
      <c r="I61" s="53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0"/>
    </row>
    <row r="62" spans="1:20" ht="18" customHeight="1" x14ac:dyDescent="0.3">
      <c r="A62" s="22">
        <v>46001.911851851852</v>
      </c>
      <c r="B62" s="26"/>
      <c r="C62" s="27"/>
      <c r="D62" s="28" t="s">
        <v>308</v>
      </c>
      <c r="E62" s="31"/>
      <c r="F62" s="24">
        <v>45103408</v>
      </c>
      <c r="G62" s="25">
        <f t="shared" si="8"/>
        <v>7834633250.8799992</v>
      </c>
      <c r="H62" s="25">
        <f t="shared" si="9"/>
        <v>32734192368.529999</v>
      </c>
      <c r="I62" s="53">
        <v>45105908</v>
      </c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ht="18" customHeight="1" x14ac:dyDescent="0.3">
      <c r="A63" s="22">
        <v>46001.911874999998</v>
      </c>
      <c r="B63" s="26"/>
      <c r="C63" s="27"/>
      <c r="D63" s="28" t="s">
        <v>309</v>
      </c>
      <c r="E63" s="31"/>
      <c r="F63" s="24">
        <v>82467495</v>
      </c>
      <c r="G63" s="25">
        <f t="shared" si="8"/>
        <v>7752165755.8799992</v>
      </c>
      <c r="H63" s="25">
        <f t="shared" si="9"/>
        <v>32651724873.529999</v>
      </c>
      <c r="I63" s="53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30"/>
    </row>
    <row r="64" spans="1:20" ht="18" customHeight="1" x14ac:dyDescent="0.3">
      <c r="A64" s="22">
        <v>46001.911874999998</v>
      </c>
      <c r="B64" s="26"/>
      <c r="C64" s="27"/>
      <c r="D64" s="28" t="s">
        <v>51</v>
      </c>
      <c r="E64" s="31"/>
      <c r="F64" s="24">
        <v>2500</v>
      </c>
      <c r="G64" s="25">
        <f t="shared" si="8"/>
        <v>7752163255.8799992</v>
      </c>
      <c r="H64" s="25">
        <f t="shared" si="9"/>
        <v>32651722373.529999</v>
      </c>
      <c r="I64" s="53">
        <v>82469995</v>
      </c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8" customHeight="1" x14ac:dyDescent="0.3">
      <c r="A65" s="22">
        <v>46001.913287037038</v>
      </c>
      <c r="B65" s="26"/>
      <c r="C65" s="27"/>
      <c r="D65" s="28" t="s">
        <v>310</v>
      </c>
      <c r="E65" s="31"/>
      <c r="F65" s="24">
        <v>25635000</v>
      </c>
      <c r="G65" s="25">
        <f t="shared" si="8"/>
        <v>7726528255.8799992</v>
      </c>
      <c r="H65" s="25">
        <f t="shared" ref="H65:H95" si="10">(H64+E65)-F65</f>
        <v>32626087373.529999</v>
      </c>
      <c r="I65" s="53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ht="18" customHeight="1" x14ac:dyDescent="0.3">
      <c r="A66" s="22">
        <v>46001.913287037038</v>
      </c>
      <c r="B66" s="26"/>
      <c r="C66" s="27"/>
      <c r="D66" s="28" t="s">
        <v>311</v>
      </c>
      <c r="E66" s="31"/>
      <c r="F66" s="24">
        <v>8215000</v>
      </c>
      <c r="G66" s="25">
        <f t="shared" si="8"/>
        <v>7718313255.8799992</v>
      </c>
      <c r="H66" s="25">
        <f t="shared" si="10"/>
        <v>32617872373.529999</v>
      </c>
      <c r="I66" s="53">
        <v>33865000</v>
      </c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30"/>
    </row>
    <row r="67" spans="1:20" ht="18" customHeight="1" x14ac:dyDescent="0.3">
      <c r="A67" s="22">
        <v>46001.913298611114</v>
      </c>
      <c r="B67" s="26"/>
      <c r="C67" s="27"/>
      <c r="D67" s="28" t="s">
        <v>312</v>
      </c>
      <c r="E67" s="31"/>
      <c r="F67" s="24">
        <v>15000</v>
      </c>
      <c r="G67" s="25">
        <f t="shared" si="8"/>
        <v>7718298255.8799992</v>
      </c>
      <c r="H67" s="25">
        <f t="shared" si="10"/>
        <v>32617857373.529999</v>
      </c>
      <c r="I67" s="53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30"/>
    </row>
    <row r="68" spans="1:20" ht="18" customHeight="1" x14ac:dyDescent="0.3">
      <c r="A68" s="22">
        <v>46002.46435185185</v>
      </c>
      <c r="B68" s="26"/>
      <c r="C68" s="27"/>
      <c r="D68" s="28" t="s">
        <v>313</v>
      </c>
      <c r="E68" s="31"/>
      <c r="F68" s="24">
        <v>148724</v>
      </c>
      <c r="G68" s="25">
        <f t="shared" si="8"/>
        <v>7718149531.8799992</v>
      </c>
      <c r="H68" s="25">
        <f t="shared" si="10"/>
        <v>32617708649.529999</v>
      </c>
      <c r="I68" s="53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30"/>
    </row>
    <row r="69" spans="1:20" ht="18" customHeight="1" x14ac:dyDescent="0.3">
      <c r="A69" s="22">
        <v>46003.83898148148</v>
      </c>
      <c r="B69" s="26"/>
      <c r="C69" s="27"/>
      <c r="D69" s="28" t="s">
        <v>314</v>
      </c>
      <c r="E69" s="31"/>
      <c r="F69" s="24">
        <v>179720000</v>
      </c>
      <c r="G69" s="25">
        <f t="shared" si="8"/>
        <v>7538429531.8799992</v>
      </c>
      <c r="H69" s="25">
        <f t="shared" si="10"/>
        <v>32437988649.529999</v>
      </c>
      <c r="I69" s="53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30"/>
    </row>
    <row r="70" spans="1:20" ht="18" customHeight="1" x14ac:dyDescent="0.3">
      <c r="A70" s="22">
        <v>46003.838993055557</v>
      </c>
      <c r="B70" s="26"/>
      <c r="C70" s="27"/>
      <c r="D70" s="28" t="s">
        <v>315</v>
      </c>
      <c r="E70" s="31"/>
      <c r="F70" s="24">
        <v>6000000</v>
      </c>
      <c r="G70" s="25">
        <f t="shared" si="8"/>
        <v>7532429531.8799992</v>
      </c>
      <c r="H70" s="25">
        <f t="shared" si="10"/>
        <v>32431988649.529999</v>
      </c>
      <c r="I70" s="53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30"/>
    </row>
    <row r="71" spans="1:20" ht="18" customHeight="1" x14ac:dyDescent="0.3">
      <c r="A71" s="22">
        <v>46003.839016203703</v>
      </c>
      <c r="B71" s="26"/>
      <c r="C71" s="27"/>
      <c r="D71" s="28" t="s">
        <v>316</v>
      </c>
      <c r="E71" s="31"/>
      <c r="F71" s="24">
        <v>45000</v>
      </c>
      <c r="G71" s="25">
        <f t="shared" si="8"/>
        <v>7532384531.8799992</v>
      </c>
      <c r="H71" s="25">
        <f t="shared" si="10"/>
        <v>32431943649.529999</v>
      </c>
      <c r="I71" s="53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8" customHeight="1" x14ac:dyDescent="0.3">
      <c r="A72" s="22">
        <v>46004.468842592592</v>
      </c>
      <c r="B72" s="26"/>
      <c r="C72" s="27"/>
      <c r="D72" s="28" t="s">
        <v>317</v>
      </c>
      <c r="E72" s="31"/>
      <c r="F72" s="24">
        <v>2246876010</v>
      </c>
      <c r="G72" s="25">
        <f t="shared" si="8"/>
        <v>5285508521.8799992</v>
      </c>
      <c r="H72" s="25">
        <f t="shared" si="10"/>
        <v>30185067639.529999</v>
      </c>
      <c r="I72" s="53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8" customHeight="1" x14ac:dyDescent="0.3">
      <c r="A73" s="22">
        <v>46006.496516203704</v>
      </c>
      <c r="B73" s="26"/>
      <c r="C73" s="27"/>
      <c r="D73" s="28" t="s">
        <v>51</v>
      </c>
      <c r="E73" s="31"/>
      <c r="F73" s="24">
        <v>2500</v>
      </c>
      <c r="G73" s="25">
        <f t="shared" si="8"/>
        <v>5285506021.8799992</v>
      </c>
      <c r="H73" s="25">
        <f t="shared" si="10"/>
        <v>30185065139.529999</v>
      </c>
      <c r="I73" s="53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8" customHeight="1" x14ac:dyDescent="0.3">
      <c r="A74" s="22">
        <v>46006.496516203704</v>
      </c>
      <c r="B74" s="26"/>
      <c r="C74" s="27"/>
      <c r="D74" s="28" t="s">
        <v>318</v>
      </c>
      <c r="E74" s="31"/>
      <c r="F74" s="24">
        <v>90000000</v>
      </c>
      <c r="G74" s="25">
        <f t="shared" si="8"/>
        <v>5195506021.8799992</v>
      </c>
      <c r="H74" s="25">
        <f t="shared" si="10"/>
        <v>30095065139.529999</v>
      </c>
      <c r="I74" s="53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 ht="18" customHeight="1" x14ac:dyDescent="0.3">
      <c r="A75" s="22">
        <v>46006.496539351851</v>
      </c>
      <c r="B75" s="26"/>
      <c r="C75" s="27"/>
      <c r="D75" s="28" t="s">
        <v>319</v>
      </c>
      <c r="E75" s="31"/>
      <c r="F75" s="24">
        <v>10000000</v>
      </c>
      <c r="G75" s="25">
        <f t="shared" si="8"/>
        <v>5185506021.8799992</v>
      </c>
      <c r="H75" s="25">
        <f t="shared" si="10"/>
        <v>30085065139.529999</v>
      </c>
      <c r="I75" s="53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 ht="18" customHeight="1" x14ac:dyDescent="0.3">
      <c r="A76" s="22">
        <v>46006.496539351851</v>
      </c>
      <c r="B76" s="26"/>
      <c r="C76" s="27"/>
      <c r="D76" s="28" t="s">
        <v>320</v>
      </c>
      <c r="E76" s="24">
        <v>10000000</v>
      </c>
      <c r="F76" s="24"/>
      <c r="G76" s="25">
        <f t="shared" si="8"/>
        <v>5195506021.8799992</v>
      </c>
      <c r="H76" s="25">
        <f t="shared" si="10"/>
        <v>30095065139.529999</v>
      </c>
      <c r="I76" s="53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 ht="18" customHeight="1" x14ac:dyDescent="0.3">
      <c r="A77" s="22">
        <v>46006.578634259262</v>
      </c>
      <c r="B77" s="26"/>
      <c r="C77" s="27"/>
      <c r="D77" s="28" t="s">
        <v>51</v>
      </c>
      <c r="E77" s="24">
        <v>2500</v>
      </c>
      <c r="F77" s="24"/>
      <c r="G77" s="25">
        <f t="shared" si="8"/>
        <v>5195508521.8799992</v>
      </c>
      <c r="H77" s="25">
        <f t="shared" si="10"/>
        <v>30095067639.529999</v>
      </c>
      <c r="I77" s="53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 ht="18" customHeight="1" x14ac:dyDescent="0.3">
      <c r="A78" s="22">
        <v>46006.578634259262</v>
      </c>
      <c r="B78" s="26"/>
      <c r="C78" s="27"/>
      <c r="D78" s="28" t="s">
        <v>51</v>
      </c>
      <c r="E78" s="31"/>
      <c r="F78" s="24">
        <v>2500</v>
      </c>
      <c r="G78" s="25">
        <f t="shared" si="8"/>
        <v>5195506021.8799992</v>
      </c>
      <c r="H78" s="25">
        <f t="shared" si="10"/>
        <v>30095065139.529999</v>
      </c>
      <c r="I78" s="53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 ht="18" customHeight="1" x14ac:dyDescent="0.3">
      <c r="A79" s="22">
        <v>46006</v>
      </c>
      <c r="B79" s="26"/>
      <c r="C79" s="27"/>
      <c r="D79" s="28" t="s">
        <v>51</v>
      </c>
      <c r="E79" s="31"/>
      <c r="F79" s="24">
        <v>2500</v>
      </c>
      <c r="G79" s="25">
        <f t="shared" ref="G79:G82" si="11">(G78+E79)-F79</f>
        <v>5195503521.8799992</v>
      </c>
      <c r="H79" s="25">
        <f t="shared" ref="H79:H82" si="12">(H78+E79)-F79</f>
        <v>30095062639.529999</v>
      </c>
      <c r="I79" s="53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 ht="18" customHeight="1" x14ac:dyDescent="0.3">
      <c r="A80" s="22">
        <v>46006</v>
      </c>
      <c r="B80" s="26"/>
      <c r="C80" s="27"/>
      <c r="D80" s="28" t="s">
        <v>319</v>
      </c>
      <c r="E80" s="31"/>
      <c r="F80" s="24">
        <v>10000000</v>
      </c>
      <c r="G80" s="25">
        <f t="shared" si="11"/>
        <v>5185503521.8799992</v>
      </c>
      <c r="H80" s="25">
        <f t="shared" si="12"/>
        <v>30085062639.529999</v>
      </c>
      <c r="I80" s="53">
        <v>179720000</v>
      </c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1:20" ht="18" customHeight="1" x14ac:dyDescent="0.3">
      <c r="A81" s="22">
        <v>46007.49454861111</v>
      </c>
      <c r="B81" s="26"/>
      <c r="C81" s="27"/>
      <c r="D81" s="28" t="s">
        <v>321</v>
      </c>
      <c r="E81" s="31"/>
      <c r="F81" s="24">
        <v>13488000</v>
      </c>
      <c r="G81" s="25">
        <f t="shared" si="11"/>
        <v>5172015521.8799992</v>
      </c>
      <c r="H81" s="25">
        <f t="shared" si="12"/>
        <v>30071574639.529999</v>
      </c>
      <c r="I81" s="53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1:20" ht="18" customHeight="1" x14ac:dyDescent="0.3">
      <c r="A82" s="22">
        <v>46007.49454861111</v>
      </c>
      <c r="B82" s="26"/>
      <c r="C82" s="27"/>
      <c r="D82" s="28" t="s">
        <v>51</v>
      </c>
      <c r="E82" s="31"/>
      <c r="F82" s="24">
        <v>2500</v>
      </c>
      <c r="G82" s="25">
        <f t="shared" si="11"/>
        <v>5172013021.8799992</v>
      </c>
      <c r="H82" s="25">
        <f t="shared" si="12"/>
        <v>30071572139.529999</v>
      </c>
      <c r="I82" s="53">
        <v>13490500</v>
      </c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1:20" ht="18" customHeight="1" x14ac:dyDescent="0.3">
      <c r="A83" s="22">
        <v>46007.49454861111</v>
      </c>
      <c r="B83" s="26"/>
      <c r="C83" s="27"/>
      <c r="D83" s="28" t="s">
        <v>322</v>
      </c>
      <c r="E83" s="31"/>
      <c r="F83" s="24">
        <v>7000000</v>
      </c>
      <c r="G83" s="25">
        <f t="shared" si="8"/>
        <v>5165013021.8799992</v>
      </c>
      <c r="H83" s="25">
        <f t="shared" si="10"/>
        <v>30064572139.529999</v>
      </c>
      <c r="I83" s="53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1:20" ht="18" customHeight="1" x14ac:dyDescent="0.3">
      <c r="A84" s="22">
        <v>46007.778483796297</v>
      </c>
      <c r="B84" s="26"/>
      <c r="C84" s="27"/>
      <c r="D84" s="28" t="s">
        <v>323</v>
      </c>
      <c r="E84" s="31"/>
      <c r="F84" s="24">
        <v>73163300</v>
      </c>
      <c r="G84" s="25">
        <f t="shared" si="8"/>
        <v>5091849721.8799992</v>
      </c>
      <c r="H84" s="25">
        <f t="shared" si="10"/>
        <v>29991408839.529999</v>
      </c>
      <c r="I84" s="53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1:20" ht="18" customHeight="1" x14ac:dyDescent="0.3">
      <c r="A85" s="22">
        <v>46007.778495370374</v>
      </c>
      <c r="B85" s="26"/>
      <c r="C85" s="27"/>
      <c r="D85" s="28" t="s">
        <v>324</v>
      </c>
      <c r="E85" s="31"/>
      <c r="F85" s="24">
        <v>104193995</v>
      </c>
      <c r="G85" s="25">
        <f t="shared" si="8"/>
        <v>4987655726.8799992</v>
      </c>
      <c r="H85" s="25">
        <f t="shared" si="10"/>
        <v>29887214844.529999</v>
      </c>
      <c r="I85" s="53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1:20" ht="18" customHeight="1" x14ac:dyDescent="0.3">
      <c r="A86" s="22">
        <v>46009.521793981483</v>
      </c>
      <c r="B86" s="26"/>
      <c r="C86" s="27"/>
      <c r="D86" s="28" t="s">
        <v>325</v>
      </c>
      <c r="E86" s="24">
        <v>8000</v>
      </c>
      <c r="F86" s="24"/>
      <c r="G86" s="25">
        <f t="shared" si="8"/>
        <v>4987663726.8799992</v>
      </c>
      <c r="H86" s="25">
        <f t="shared" si="10"/>
        <v>29887222844.529999</v>
      </c>
      <c r="I86" s="53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1:20" ht="18" customHeight="1" x14ac:dyDescent="0.3">
      <c r="A87" s="22">
        <v>46010.339097222219</v>
      </c>
      <c r="B87" s="26"/>
      <c r="C87" s="27"/>
      <c r="D87" s="28" t="s">
        <v>326</v>
      </c>
      <c r="E87" s="31"/>
      <c r="F87" s="24">
        <v>22500000</v>
      </c>
      <c r="G87" s="25">
        <f t="shared" si="8"/>
        <v>4965163726.8799992</v>
      </c>
      <c r="H87" s="25">
        <f t="shared" si="10"/>
        <v>29864722844.529999</v>
      </c>
      <c r="I87" s="53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1:20" ht="18" customHeight="1" x14ac:dyDescent="0.3">
      <c r="A88" s="22">
        <v>46011.334166666667</v>
      </c>
      <c r="B88" s="26"/>
      <c r="C88" s="27"/>
      <c r="D88" s="28" t="s">
        <v>327</v>
      </c>
      <c r="E88" s="24">
        <v>500000</v>
      </c>
      <c r="F88" s="24"/>
      <c r="G88" s="25">
        <f t="shared" si="8"/>
        <v>4965663726.8799992</v>
      </c>
      <c r="H88" s="25">
        <f t="shared" si="10"/>
        <v>29865222844.529999</v>
      </c>
      <c r="I88" s="53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1:20" ht="18" customHeight="1" x14ac:dyDescent="0.3">
      <c r="A89" s="22">
        <v>46016.46638888889</v>
      </c>
      <c r="B89" s="26"/>
      <c r="C89" s="27"/>
      <c r="D89" s="28" t="s">
        <v>328</v>
      </c>
      <c r="E89" s="31"/>
      <c r="F89" s="24">
        <v>141410000</v>
      </c>
      <c r="G89" s="25">
        <f t="shared" si="8"/>
        <v>4824253726.8799992</v>
      </c>
      <c r="H89" s="25">
        <f t="shared" si="10"/>
        <v>29723812844.529999</v>
      </c>
      <c r="I89" s="53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30"/>
    </row>
    <row r="90" spans="1:20" ht="18" customHeight="1" x14ac:dyDescent="0.3">
      <c r="A90" s="22">
        <v>46016.468865740739</v>
      </c>
      <c r="B90" s="26"/>
      <c r="C90" s="27"/>
      <c r="D90" s="28" t="s">
        <v>329</v>
      </c>
      <c r="E90" s="31"/>
      <c r="F90" s="24">
        <v>3581092268</v>
      </c>
      <c r="G90" s="25">
        <f t="shared" si="8"/>
        <v>1243161458.8799992</v>
      </c>
      <c r="H90" s="25">
        <f t="shared" si="10"/>
        <v>26142720576.529999</v>
      </c>
      <c r="I90" s="53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30"/>
    </row>
    <row r="91" spans="1:20" ht="18" customHeight="1" x14ac:dyDescent="0.3">
      <c r="A91" s="22">
        <v>46017.394004629627</v>
      </c>
      <c r="B91" s="26"/>
      <c r="C91" s="27"/>
      <c r="D91" s="28" t="s">
        <v>51</v>
      </c>
      <c r="E91" s="31"/>
      <c r="F91" s="24">
        <v>2500</v>
      </c>
      <c r="G91" s="25">
        <f t="shared" si="8"/>
        <v>1243158958.8799992</v>
      </c>
      <c r="H91" s="25">
        <f t="shared" si="10"/>
        <v>26142718076.529999</v>
      </c>
      <c r="I91" s="53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30"/>
    </row>
    <row r="92" spans="1:20" ht="18" customHeight="1" x14ac:dyDescent="0.3">
      <c r="A92" s="22">
        <v>46017.394004629627</v>
      </c>
      <c r="B92" s="26"/>
      <c r="C92" s="27"/>
      <c r="D92" s="28" t="s">
        <v>330</v>
      </c>
      <c r="E92" s="31"/>
      <c r="F92" s="24">
        <v>43974922</v>
      </c>
      <c r="G92" s="25">
        <f t="shared" si="8"/>
        <v>1199184036.8799992</v>
      </c>
      <c r="H92" s="25">
        <f t="shared" si="10"/>
        <v>26098743154.529999</v>
      </c>
      <c r="I92" s="53">
        <v>43977422</v>
      </c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30"/>
    </row>
    <row r="93" spans="1:20" ht="18" customHeight="1" x14ac:dyDescent="0.3">
      <c r="A93" s="22">
        <v>46017.395960648151</v>
      </c>
      <c r="B93" s="26"/>
      <c r="C93" s="27"/>
      <c r="D93" s="28" t="s">
        <v>331</v>
      </c>
      <c r="E93" s="31"/>
      <c r="F93" s="24">
        <v>8155000</v>
      </c>
      <c r="G93" s="25">
        <f t="shared" si="8"/>
        <v>1191029036.8799992</v>
      </c>
      <c r="H93" s="25">
        <f t="shared" si="10"/>
        <v>26090588154.529999</v>
      </c>
      <c r="I93" s="53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30"/>
    </row>
    <row r="94" spans="1:20" ht="18" customHeight="1" x14ac:dyDescent="0.3">
      <c r="A94" s="22">
        <v>46022.476053240738</v>
      </c>
      <c r="B94" s="26"/>
      <c r="C94" s="27"/>
      <c r="D94" s="28" t="s">
        <v>57</v>
      </c>
      <c r="E94" s="24">
        <v>6736696.0999999996</v>
      </c>
      <c r="F94" s="24"/>
      <c r="G94" s="25">
        <f t="shared" si="8"/>
        <v>1197765732.9799991</v>
      </c>
      <c r="H94" s="25">
        <f t="shared" si="10"/>
        <v>26097324850.629997</v>
      </c>
      <c r="I94" s="53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30"/>
    </row>
    <row r="95" spans="1:20" ht="18" customHeight="1" x14ac:dyDescent="0.3">
      <c r="A95" s="22">
        <v>46022.476053240738</v>
      </c>
      <c r="B95" s="26"/>
      <c r="C95" s="27"/>
      <c r="D95" s="28" t="s">
        <v>49</v>
      </c>
      <c r="E95" s="24"/>
      <c r="F95" s="24">
        <v>1347339.22</v>
      </c>
      <c r="G95" s="25">
        <f t="shared" si="8"/>
        <v>1196418393.759999</v>
      </c>
      <c r="H95" s="25">
        <f t="shared" si="10"/>
        <v>26095977511.409996</v>
      </c>
      <c r="I95" s="125">
        <f>SUM(F47:F93)-E88-E86-E76-E77-E61-E45-E44</f>
        <v>6926067482</v>
      </c>
      <c r="J95" s="127"/>
      <c r="K95" s="29"/>
      <c r="L95" s="29"/>
      <c r="M95" s="29"/>
      <c r="N95" s="29"/>
      <c r="O95" s="29"/>
      <c r="P95" s="29"/>
      <c r="Q95" s="29"/>
      <c r="R95" s="29"/>
      <c r="S95" s="29"/>
      <c r="T95" s="30"/>
    </row>
    <row r="96" spans="1:20" ht="18" customHeight="1" x14ac:dyDescent="0.3">
      <c r="A96" s="22"/>
      <c r="B96" s="26"/>
      <c r="C96" s="27"/>
      <c r="D96" s="77" t="s">
        <v>76</v>
      </c>
      <c r="E96" s="92">
        <f>SUM(E44:E95)</f>
        <v>8018954360.1000004</v>
      </c>
      <c r="F96" s="92">
        <f>SUM(F44:F95)</f>
        <v>6939642485.2200003</v>
      </c>
      <c r="G96" s="93">
        <f>E96+E43-F96</f>
        <v>1196418393.7599993</v>
      </c>
      <c r="H96" s="195">
        <f>H95</f>
        <v>26095977511.409996</v>
      </c>
      <c r="I96" s="196">
        <v>1196418393.76</v>
      </c>
      <c r="J96" s="196">
        <f>I96-G96</f>
        <v>0</v>
      </c>
      <c r="K96" s="29"/>
      <c r="L96" s="29"/>
      <c r="M96" s="29"/>
      <c r="N96" s="29"/>
      <c r="O96" s="29"/>
      <c r="P96" s="29"/>
      <c r="Q96" s="29"/>
      <c r="R96" s="29"/>
      <c r="S96" s="29"/>
      <c r="T96" s="30"/>
    </row>
    <row r="97" spans="1:20" ht="18" customHeight="1" x14ac:dyDescent="0.3">
      <c r="A97" s="35"/>
      <c r="B97" s="50"/>
      <c r="C97" s="51"/>
      <c r="D97" s="43"/>
      <c r="E97" s="52"/>
      <c r="F97" s="46"/>
      <c r="G97" s="53"/>
      <c r="H97" s="53"/>
      <c r="I97" s="124"/>
      <c r="J97"/>
      <c r="K97" s="29"/>
      <c r="L97" s="29"/>
      <c r="M97" s="29"/>
      <c r="N97" s="29"/>
      <c r="O97" s="29"/>
      <c r="P97" s="29"/>
      <c r="Q97" s="29"/>
      <c r="R97" s="29"/>
      <c r="S97" s="29"/>
      <c r="T97" s="30"/>
    </row>
    <row r="98" spans="1:20" ht="18" customHeight="1" x14ac:dyDescent="0.3">
      <c r="A98" s="228" t="s">
        <v>454</v>
      </c>
      <c r="B98" s="228"/>
      <c r="C98" s="228"/>
      <c r="D98" s="228"/>
      <c r="E98" s="228"/>
      <c r="F98" s="228"/>
      <c r="G98" s="228"/>
      <c r="H98" s="53"/>
      <c r="I98" s="125"/>
      <c r="J98"/>
      <c r="K98" s="29"/>
      <c r="L98" s="29"/>
      <c r="M98" s="29"/>
      <c r="N98" s="29"/>
      <c r="O98" s="29"/>
      <c r="P98" s="29"/>
      <c r="Q98" s="29"/>
      <c r="R98" s="29"/>
      <c r="S98" s="29"/>
      <c r="T98" s="30"/>
    </row>
    <row r="99" spans="1:20" ht="18" customHeight="1" x14ac:dyDescent="0.3">
      <c r="A99" s="33"/>
      <c r="B99" s="33"/>
      <c r="C99" s="33"/>
      <c r="D99" s="33"/>
      <c r="E99" s="33"/>
      <c r="F99" s="33"/>
      <c r="G99" s="33"/>
      <c r="H99" s="53"/>
      <c r="I99"/>
      <c r="J99"/>
      <c r="K99" s="29"/>
      <c r="L99" s="29"/>
      <c r="M99" s="29"/>
      <c r="N99" s="29"/>
      <c r="O99" s="29"/>
      <c r="P99" s="29"/>
      <c r="Q99" s="29"/>
      <c r="R99" s="29"/>
      <c r="S99" s="29"/>
      <c r="T99" s="30"/>
    </row>
    <row r="100" spans="1:20" ht="18" customHeight="1" x14ac:dyDescent="0.3">
      <c r="A100" s="35"/>
      <c r="B100" s="50"/>
      <c r="C100" s="101" t="s">
        <v>103</v>
      </c>
      <c r="D100" s="102" t="s">
        <v>10</v>
      </c>
      <c r="E100" s="103" t="s">
        <v>104</v>
      </c>
      <c r="F100" s="104" t="s">
        <v>105</v>
      </c>
      <c r="G100" s="105" t="s">
        <v>106</v>
      </c>
      <c r="H100" s="53"/>
      <c r="I100" s="53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30"/>
    </row>
    <row r="101" spans="1:20" ht="18" customHeight="1" x14ac:dyDescent="0.3">
      <c r="A101" s="49"/>
      <c r="C101" s="26" t="s">
        <v>81</v>
      </c>
      <c r="D101" s="98" t="s">
        <v>366</v>
      </c>
      <c r="E101" s="23">
        <f>E9+E15+E23+E28+E33+E37+E43</f>
        <v>18271364049.720001</v>
      </c>
      <c r="F101" s="47"/>
      <c r="G101" s="25"/>
      <c r="H101" s="53"/>
      <c r="I101" s="53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30"/>
    </row>
    <row r="102" spans="1:20" ht="18" customHeight="1" x14ac:dyDescent="0.3">
      <c r="A102" s="49"/>
      <c r="B102" s="50"/>
      <c r="C102" s="97" t="s">
        <v>83</v>
      </c>
      <c r="D102" s="99" t="s">
        <v>367</v>
      </c>
      <c r="E102" s="23">
        <f>E11+E25+E39+E20</f>
        <v>14742415750</v>
      </c>
      <c r="F102" s="47"/>
      <c r="G102" s="25"/>
      <c r="H102" s="53"/>
      <c r="I102" s="53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30"/>
    </row>
    <row r="103" spans="1:20" ht="18" customHeight="1" x14ac:dyDescent="0.3">
      <c r="A103" s="49"/>
      <c r="B103" s="50"/>
      <c r="C103" s="97" t="s">
        <v>85</v>
      </c>
      <c r="D103" s="99"/>
      <c r="E103" s="23"/>
      <c r="F103" s="47"/>
      <c r="G103" s="25"/>
      <c r="H103" s="53"/>
      <c r="I103" s="53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30"/>
    </row>
    <row r="104" spans="1:20" ht="18" customHeight="1" x14ac:dyDescent="0.3">
      <c r="A104" s="49"/>
      <c r="B104" s="50"/>
      <c r="C104" s="97" t="s">
        <v>87</v>
      </c>
      <c r="D104" s="99"/>
      <c r="E104" s="23"/>
      <c r="F104" s="47"/>
      <c r="G104" s="25"/>
      <c r="H104" s="53"/>
      <c r="I104" s="53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30"/>
    </row>
    <row r="105" spans="1:20" ht="18" customHeight="1" x14ac:dyDescent="0.3">
      <c r="A105" s="49"/>
      <c r="B105" s="50"/>
      <c r="C105" s="97" t="s">
        <v>89</v>
      </c>
      <c r="D105" s="98" t="s">
        <v>389</v>
      </c>
      <c r="E105" s="23">
        <f>E29</f>
        <v>110000</v>
      </c>
      <c r="F105" s="47"/>
      <c r="G105" s="25"/>
      <c r="H105" s="53"/>
      <c r="I105" s="53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30"/>
    </row>
    <row r="106" spans="1:20" ht="18" customHeight="1" x14ac:dyDescent="0.3">
      <c r="A106" s="49"/>
      <c r="B106" s="50"/>
      <c r="C106" s="97" t="s">
        <v>91</v>
      </c>
      <c r="D106" s="44" t="s">
        <v>86</v>
      </c>
      <c r="E106" s="23">
        <f>E94+E19</f>
        <v>10331492.109999999</v>
      </c>
      <c r="F106" s="47"/>
      <c r="G106" s="25"/>
      <c r="H106" s="53"/>
      <c r="I106" s="53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30"/>
    </row>
    <row r="107" spans="1:20" ht="18" customHeight="1" x14ac:dyDescent="0.3">
      <c r="A107" s="49"/>
      <c r="B107" s="50"/>
      <c r="C107" s="97" t="s">
        <v>94</v>
      </c>
      <c r="D107" s="44" t="s">
        <v>90</v>
      </c>
      <c r="E107" s="31"/>
      <c r="F107" s="47">
        <f>I95</f>
        <v>6926067482</v>
      </c>
      <c r="G107" s="25"/>
      <c r="H107" s="53"/>
      <c r="I107" s="53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30"/>
    </row>
    <row r="108" spans="1:20" ht="18" customHeight="1" x14ac:dyDescent="0.3">
      <c r="A108" s="49"/>
      <c r="B108" s="50"/>
      <c r="C108" s="97" t="s">
        <v>95</v>
      </c>
      <c r="D108" s="44" t="s">
        <v>92</v>
      </c>
      <c r="E108" s="31"/>
      <c r="F108" s="47">
        <f>F95+F18</f>
        <v>2066298.42</v>
      </c>
      <c r="G108" s="25"/>
      <c r="H108" s="53"/>
      <c r="I108" s="53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30"/>
    </row>
    <row r="109" spans="1:20" ht="18" customHeight="1" x14ac:dyDescent="0.3">
      <c r="A109" s="49"/>
      <c r="B109" s="50"/>
      <c r="C109" s="97" t="s">
        <v>290</v>
      </c>
      <c r="D109" s="44" t="s">
        <v>93</v>
      </c>
      <c r="E109" s="31"/>
      <c r="F109" s="100">
        <f>F12+F16+F17+F24+F30+F34+F40+F46</f>
        <v>110000</v>
      </c>
      <c r="G109" s="25"/>
      <c r="H109" s="53"/>
      <c r="I109" s="53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30"/>
    </row>
    <row r="110" spans="1:20" ht="18" customHeight="1" x14ac:dyDescent="0.3">
      <c r="A110" s="49"/>
      <c r="B110" s="50"/>
      <c r="C110" s="97"/>
      <c r="D110" s="106" t="s">
        <v>107</v>
      </c>
      <c r="E110" s="64">
        <f>SUM(E101:E109)</f>
        <v>33024221291.830002</v>
      </c>
      <c r="F110" s="64">
        <f>SUM(F101:F109)</f>
        <v>6928243780.4200001</v>
      </c>
      <c r="G110" s="59">
        <f>E110-F110</f>
        <v>26095977511.410004</v>
      </c>
      <c r="H110" s="53"/>
      <c r="I110" s="53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30"/>
    </row>
    <row r="111" spans="1:20" ht="18" customHeight="1" x14ac:dyDescent="0.3">
      <c r="A111" s="49"/>
      <c r="B111" s="50"/>
      <c r="C111" s="51"/>
      <c r="D111" s="43"/>
      <c r="E111" s="52"/>
      <c r="F111" s="45"/>
      <c r="G111" s="53">
        <f>H96-G110</f>
        <v>0</v>
      </c>
      <c r="H111" s="53"/>
      <c r="I111" s="53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30"/>
    </row>
    <row r="112" spans="1:20" ht="18" customHeight="1" x14ac:dyDescent="0.3">
      <c r="A112" s="49"/>
      <c r="B112" s="50"/>
      <c r="C112" s="51"/>
      <c r="D112" s="43"/>
      <c r="E112" s="52"/>
      <c r="F112" s="45"/>
      <c r="G112" s="53"/>
      <c r="H112" s="53"/>
      <c r="I112" s="53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30"/>
    </row>
    <row r="113" spans="1:20" ht="18" customHeight="1" x14ac:dyDescent="0.3">
      <c r="A113" s="35"/>
      <c r="B113" s="36"/>
      <c r="C113" s="36"/>
      <c r="D113" s="37"/>
      <c r="E113" s="38"/>
      <c r="F113" s="34"/>
      <c r="G113" s="39"/>
      <c r="H113" s="39"/>
      <c r="I113" s="39"/>
    </row>
    <row r="114" spans="1:20" ht="18.75" customHeight="1" x14ac:dyDescent="0.3">
      <c r="B114" s="16"/>
      <c r="E114" s="225" t="s">
        <v>390</v>
      </c>
      <c r="F114" s="225"/>
      <c r="G114" s="225"/>
      <c r="H114" s="225"/>
      <c r="I114" s="16"/>
    </row>
    <row r="115" spans="1:20" ht="18.75" customHeight="1" x14ac:dyDescent="0.3">
      <c r="B115" s="16" t="s">
        <v>99</v>
      </c>
      <c r="E115" s="225" t="s">
        <v>98</v>
      </c>
      <c r="F115" s="225"/>
      <c r="G115" s="225"/>
      <c r="H115" s="225"/>
      <c r="I115" s="16"/>
    </row>
    <row r="116" spans="1:20" ht="18.75" customHeight="1" x14ac:dyDescent="0.3">
      <c r="F116" s="16"/>
    </row>
    <row r="117" spans="1:20" ht="18.75" customHeight="1" x14ac:dyDescent="0.3">
      <c r="F117" s="16"/>
    </row>
    <row r="118" spans="1:20" ht="18.75" customHeight="1" x14ac:dyDescent="0.3">
      <c r="F118" s="16"/>
    </row>
    <row r="119" spans="1:20" ht="18.75" customHeight="1" x14ac:dyDescent="0.25">
      <c r="B119" s="40" t="s">
        <v>100</v>
      </c>
      <c r="E119" s="226" t="s">
        <v>16</v>
      </c>
      <c r="F119" s="226"/>
      <c r="G119" s="226"/>
      <c r="H119" s="226"/>
      <c r="I119" s="42"/>
    </row>
    <row r="120" spans="1:20" s="17" customFormat="1" ht="19.5" customHeight="1" x14ac:dyDescent="0.3">
      <c r="A120" s="225" t="s">
        <v>14</v>
      </c>
      <c r="B120" s="225"/>
      <c r="C120" s="225"/>
      <c r="D120" s="225"/>
      <c r="E120" s="225"/>
      <c r="F120" s="225"/>
      <c r="G120" s="225"/>
      <c r="H120" s="225"/>
      <c r="I120" s="41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9.5" customHeight="1" x14ac:dyDescent="0.3">
      <c r="A121" s="225" t="s">
        <v>101</v>
      </c>
      <c r="B121" s="225"/>
      <c r="C121" s="225"/>
      <c r="D121" s="225"/>
      <c r="E121" s="225"/>
      <c r="F121" s="225"/>
      <c r="G121" s="225"/>
      <c r="H121" s="225"/>
    </row>
    <row r="122" spans="1:20" ht="19.5" customHeight="1" x14ac:dyDescent="0.3">
      <c r="D122" s="16"/>
    </row>
    <row r="123" spans="1:20" ht="19.5" customHeight="1" x14ac:dyDescent="0.3">
      <c r="D123" s="16"/>
    </row>
    <row r="124" spans="1:20" ht="19.5" customHeight="1" x14ac:dyDescent="0.3">
      <c r="D124" s="16"/>
    </row>
    <row r="125" spans="1:20" ht="19.5" customHeight="1" x14ac:dyDescent="0.3">
      <c r="D125" s="16"/>
    </row>
    <row r="126" spans="1:20" ht="19.5" customHeight="1" x14ac:dyDescent="0.3">
      <c r="A126" s="226" t="s">
        <v>102</v>
      </c>
      <c r="B126" s="226"/>
      <c r="C126" s="226"/>
      <c r="D126" s="226"/>
      <c r="E126" s="226"/>
      <c r="F126" s="226"/>
      <c r="G126" s="226"/>
      <c r="H126" s="226"/>
    </row>
  </sheetData>
  <mergeCells count="9">
    <mergeCell ref="A120:H120"/>
    <mergeCell ref="A121:H121"/>
    <mergeCell ref="A126:H126"/>
    <mergeCell ref="A1:H1"/>
    <mergeCell ref="A2:H2"/>
    <mergeCell ref="A98:G98"/>
    <mergeCell ref="E114:H114"/>
    <mergeCell ref="E115:H115"/>
    <mergeCell ref="E119:H119"/>
  </mergeCells>
  <printOptions horizontalCentered="1"/>
  <pageMargins left="0.55118110236220474" right="0.27559055118110237" top="0.87" bottom="0.68" header="0.47244094488188981" footer="0.23622047244094491"/>
  <pageSetup paperSize="9" scale="57" fitToHeight="2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ABFE4-DFD1-4C70-BA8D-D2468F8AC0FC}">
  <sheetPr>
    <pageSetUpPr fitToPage="1"/>
  </sheetPr>
  <dimension ref="A1:T138"/>
  <sheetViews>
    <sheetView zoomScale="64" zoomScaleNormal="73" workbookViewId="0">
      <selection activeCell="M21" sqref="M21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19.109375" style="2" customWidth="1"/>
    <col min="11" max="16384" width="9.21875" style="2"/>
  </cols>
  <sheetData>
    <row r="1" spans="1:20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0" ht="19.5" customHeight="1" x14ac:dyDescent="0.3">
      <c r="A2" s="227" t="s">
        <v>332</v>
      </c>
      <c r="B2" s="227"/>
      <c r="C2" s="227"/>
      <c r="D2" s="227"/>
      <c r="E2" s="227"/>
      <c r="F2" s="227"/>
      <c r="G2" s="227"/>
      <c r="H2" s="227"/>
      <c r="I2" s="1"/>
    </row>
    <row r="3" spans="1:20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0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0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0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0" ht="19.5" customHeight="1" x14ac:dyDescent="0.3">
      <c r="B7" s="16"/>
      <c r="C7" s="16"/>
      <c r="F7" s="18"/>
    </row>
    <row r="8" spans="1:20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0" ht="18" customHeight="1" x14ac:dyDescent="0.3">
      <c r="A9" s="67">
        <v>46023</v>
      </c>
      <c r="B9" s="68"/>
      <c r="C9" s="69"/>
      <c r="D9" s="70" t="s">
        <v>17</v>
      </c>
      <c r="E9" s="71">
        <f>des!G13</f>
        <v>3017160716.75</v>
      </c>
      <c r="F9" s="72"/>
      <c r="G9" s="73">
        <f>E9</f>
        <v>3017160716.75</v>
      </c>
      <c r="H9" s="73">
        <f>G9</f>
        <v>3017160716.75</v>
      </c>
      <c r="I9"/>
      <c r="J9" s="29"/>
      <c r="K9" s="29"/>
      <c r="L9" s="29"/>
      <c r="M9" s="29"/>
      <c r="N9" s="29"/>
      <c r="O9" s="29"/>
      <c r="P9" s="29"/>
      <c r="Q9" s="29"/>
      <c r="R9" s="29"/>
      <c r="S9" s="29"/>
      <c r="T9" s="30"/>
    </row>
    <row r="10" spans="1:20" ht="18" customHeight="1" x14ac:dyDescent="0.3">
      <c r="A10" s="22">
        <v>46052</v>
      </c>
      <c r="B10" s="26"/>
      <c r="C10" s="27"/>
      <c r="D10" s="28" t="s">
        <v>387</v>
      </c>
      <c r="E10" s="31">
        <v>5000000000</v>
      </c>
      <c r="F10" s="24"/>
      <c r="G10" s="25">
        <f>(G9+E10)-F10</f>
        <v>8017160716.75</v>
      </c>
      <c r="H10" s="25">
        <f>G10</f>
        <v>8017160716.75</v>
      </c>
      <c r="I10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60"/>
    </row>
    <row r="11" spans="1:20" ht="18" customHeight="1" x14ac:dyDescent="0.3">
      <c r="A11" s="22">
        <v>46053</v>
      </c>
      <c r="B11" s="26"/>
      <c r="C11" s="27"/>
      <c r="D11" s="28" t="s">
        <v>248</v>
      </c>
      <c r="E11" s="31">
        <v>1295109250</v>
      </c>
      <c r="F11" s="31"/>
      <c r="G11" s="25">
        <f>(G10+E11)-F11</f>
        <v>9312269966.75</v>
      </c>
      <c r="H11" s="25">
        <f t="shared" ref="H11:H13" si="0">G11</f>
        <v>9312269966.75</v>
      </c>
      <c r="I11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60"/>
    </row>
    <row r="12" spans="1:20" ht="18" customHeight="1" thickBot="1" x14ac:dyDescent="0.35">
      <c r="A12" s="22">
        <v>46053</v>
      </c>
      <c r="B12" s="26"/>
      <c r="C12" s="27"/>
      <c r="D12" s="28" t="s">
        <v>34</v>
      </c>
      <c r="E12" s="31"/>
      <c r="F12" s="24">
        <v>15000</v>
      </c>
      <c r="G12" s="25">
        <f t="shared" ref="G12" si="1">(G11+E12)-F12</f>
        <v>9312254966.75</v>
      </c>
      <c r="H12" s="25">
        <f t="shared" si="0"/>
        <v>9312254966.75</v>
      </c>
      <c r="I12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60"/>
    </row>
    <row r="13" spans="1:20" ht="22.05" customHeight="1" x14ac:dyDescent="0.3">
      <c r="A13" s="74"/>
      <c r="B13" s="26"/>
      <c r="C13" s="76"/>
      <c r="D13" s="77" t="s">
        <v>76</v>
      </c>
      <c r="E13" s="78">
        <f>SUM(E9:E12)</f>
        <v>9312269966.75</v>
      </c>
      <c r="F13" s="78">
        <f>SUM(F10:F12)</f>
        <v>15000</v>
      </c>
      <c r="G13" s="79">
        <f>E13-F13</f>
        <v>9312254966.75</v>
      </c>
      <c r="H13" s="80">
        <f t="shared" si="0"/>
        <v>9312254966.75</v>
      </c>
      <c r="I13" s="217">
        <v>9312254966.75</v>
      </c>
      <c r="J13" s="196">
        <f>I13-G13</f>
        <v>0</v>
      </c>
    </row>
    <row r="14" spans="1:20" ht="15.45" customHeight="1" x14ac:dyDescent="0.3">
      <c r="A14" s="22"/>
      <c r="B14" s="26"/>
      <c r="C14" s="27"/>
      <c r="D14" s="57"/>
      <c r="E14" s="58"/>
      <c r="F14" s="58"/>
      <c r="G14" s="25"/>
      <c r="H14" s="25"/>
      <c r="I14" s="53"/>
    </row>
    <row r="15" spans="1:20" ht="18" customHeight="1" x14ac:dyDescent="0.3">
      <c r="A15" s="67">
        <v>46023</v>
      </c>
      <c r="B15" s="68"/>
      <c r="C15" s="69"/>
      <c r="D15" s="70" t="s">
        <v>19</v>
      </c>
      <c r="E15" s="71">
        <f>des!G21</f>
        <v>9587482351.5999985</v>
      </c>
      <c r="F15" s="72"/>
      <c r="G15" s="73">
        <f>E15</f>
        <v>9587482351.5999985</v>
      </c>
      <c r="H15" s="73">
        <f>H13+G15</f>
        <v>18899737318.349998</v>
      </c>
      <c r="I15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30"/>
    </row>
    <row r="16" spans="1:20" ht="18" customHeight="1" x14ac:dyDescent="0.3">
      <c r="A16" s="22">
        <v>46024.144363425927</v>
      </c>
      <c r="B16" s="26"/>
      <c r="C16" s="27"/>
      <c r="D16" s="28" t="s">
        <v>355</v>
      </c>
      <c r="E16" s="31"/>
      <c r="F16" s="31">
        <v>10000</v>
      </c>
      <c r="G16" s="25">
        <f>(G15+E16)-F16</f>
        <v>9587472351.5999985</v>
      </c>
      <c r="H16" s="25">
        <f>(H15+E16)-F16</f>
        <v>18899727318.349998</v>
      </c>
      <c r="I16"/>
      <c r="J16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1:20" ht="18" customHeight="1" x14ac:dyDescent="0.3">
      <c r="A17" s="22">
        <v>46025.048645833333</v>
      </c>
      <c r="B17" s="26"/>
      <c r="C17" s="27"/>
      <c r="D17" s="28" t="s">
        <v>34</v>
      </c>
      <c r="E17" s="31"/>
      <c r="F17" s="31">
        <v>15000</v>
      </c>
      <c r="G17" s="25">
        <f t="shared" ref="G17" si="2">(G16+E17)-F17</f>
        <v>9587457351.5999985</v>
      </c>
      <c r="H17" s="25">
        <f t="shared" ref="H17:H25" si="3">(H16+E17)-F17</f>
        <v>18899712318.349998</v>
      </c>
      <c r="I17"/>
      <c r="J17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8" customHeight="1" x14ac:dyDescent="0.3">
      <c r="A18" s="22">
        <v>46025.657731481479</v>
      </c>
      <c r="B18" s="26"/>
      <c r="C18" s="27"/>
      <c r="D18" s="28" t="s">
        <v>356</v>
      </c>
      <c r="E18" s="31"/>
      <c r="F18" s="31">
        <v>5000000000</v>
      </c>
      <c r="G18" s="25">
        <f t="shared" ref="G18:G23" si="4">(G17+E18)-F18</f>
        <v>4587457351.5999985</v>
      </c>
      <c r="H18" s="25">
        <f t="shared" si="3"/>
        <v>13899712318.349998</v>
      </c>
      <c r="I18"/>
      <c r="J18"/>
      <c r="K18" s="29"/>
      <c r="L18" s="29"/>
      <c r="M18" s="29"/>
      <c r="N18" s="29"/>
      <c r="O18" s="29"/>
      <c r="P18" s="29"/>
      <c r="Q18" s="29"/>
      <c r="R18" s="29"/>
      <c r="S18" s="29"/>
      <c r="T18" s="30"/>
    </row>
    <row r="19" spans="1:20" ht="18" customHeight="1" x14ac:dyDescent="0.3">
      <c r="A19" s="22">
        <v>46028.487557870372</v>
      </c>
      <c r="B19" s="26"/>
      <c r="C19" s="27"/>
      <c r="D19" s="28" t="s">
        <v>357</v>
      </c>
      <c r="E19" s="31"/>
      <c r="F19" s="31">
        <v>1000000000</v>
      </c>
      <c r="G19" s="25">
        <f t="shared" si="4"/>
        <v>3587457351.5999985</v>
      </c>
      <c r="H19" s="25">
        <f t="shared" si="3"/>
        <v>12899712318.349998</v>
      </c>
      <c r="I19"/>
      <c r="J19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1:20" ht="18" customHeight="1" x14ac:dyDescent="0.3">
      <c r="A20" s="22">
        <v>46028.487685185188</v>
      </c>
      <c r="B20" s="26"/>
      <c r="C20" s="27"/>
      <c r="D20" s="28" t="s">
        <v>358</v>
      </c>
      <c r="E20" s="31"/>
      <c r="F20" s="31">
        <v>1000000000</v>
      </c>
      <c r="G20" s="25">
        <f t="shared" si="4"/>
        <v>2587457351.5999985</v>
      </c>
      <c r="H20" s="25">
        <f t="shared" si="3"/>
        <v>11899712318.349998</v>
      </c>
      <c r="I20"/>
      <c r="J20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ht="18" customHeight="1" x14ac:dyDescent="0.3">
      <c r="A21" s="22">
        <v>46028.487812500003</v>
      </c>
      <c r="B21" s="26"/>
      <c r="C21" s="27"/>
      <c r="D21" s="28" t="s">
        <v>359</v>
      </c>
      <c r="E21" s="31"/>
      <c r="F21" s="31">
        <v>1000000000</v>
      </c>
      <c r="G21" s="25">
        <f t="shared" si="4"/>
        <v>1587457351.5999985</v>
      </c>
      <c r="H21" s="25">
        <f t="shared" si="3"/>
        <v>10899712318.349998</v>
      </c>
      <c r="I21" s="125">
        <f>SUM(F19:F21)</f>
        <v>3000000000</v>
      </c>
      <c r="J21"/>
      <c r="K21" s="29"/>
      <c r="L21" s="29"/>
      <c r="M21" s="29"/>
      <c r="N21" s="29"/>
      <c r="O21" s="29"/>
      <c r="P21" s="29"/>
      <c r="Q21" s="29"/>
      <c r="R21" s="29"/>
      <c r="S21" s="29"/>
      <c r="T21" s="30"/>
    </row>
    <row r="22" spans="1:20" ht="18" customHeight="1" x14ac:dyDescent="0.3">
      <c r="A22" s="22">
        <v>46053</v>
      </c>
      <c r="B22" s="26"/>
      <c r="C22" s="27"/>
      <c r="D22" s="28" t="s">
        <v>49</v>
      </c>
      <c r="E22" s="31"/>
      <c r="F22" s="31">
        <v>375723.1</v>
      </c>
      <c r="G22" s="25">
        <f t="shared" si="4"/>
        <v>1587081628.4999986</v>
      </c>
      <c r="H22" s="25">
        <f t="shared" si="3"/>
        <v>10899336595.249998</v>
      </c>
      <c r="I22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30"/>
    </row>
    <row r="23" spans="1:20" ht="18" customHeight="1" x14ac:dyDescent="0.3">
      <c r="A23" s="22">
        <v>46053</v>
      </c>
      <c r="B23" s="26"/>
      <c r="C23" s="27"/>
      <c r="D23" s="28" t="s">
        <v>57</v>
      </c>
      <c r="E23" s="31">
        <v>1878615.48</v>
      </c>
      <c r="F23" s="31"/>
      <c r="G23" s="25">
        <f t="shared" si="4"/>
        <v>1588960243.9799986</v>
      </c>
      <c r="H23" s="25">
        <f t="shared" si="3"/>
        <v>10901215210.729998</v>
      </c>
      <c r="I23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30"/>
    </row>
    <row r="24" spans="1:20" ht="18" customHeight="1" x14ac:dyDescent="0.3">
      <c r="A24" s="22">
        <v>46053</v>
      </c>
      <c r="B24" s="26"/>
      <c r="C24" s="27"/>
      <c r="D24" s="28" t="s">
        <v>388</v>
      </c>
      <c r="E24" s="31">
        <v>539550000</v>
      </c>
      <c r="F24" s="31"/>
      <c r="G24" s="25">
        <f t="shared" ref="G24:G25" si="5">(G23+E24)-F24</f>
        <v>2128510243.9799986</v>
      </c>
      <c r="H24" s="25">
        <f t="shared" si="3"/>
        <v>11440765210.729998</v>
      </c>
      <c r="I24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1:20" ht="18" customHeight="1" x14ac:dyDescent="0.3">
      <c r="A25" s="22">
        <v>46053</v>
      </c>
      <c r="B25" s="26"/>
      <c r="C25" s="27"/>
      <c r="D25" s="28" t="s">
        <v>248</v>
      </c>
      <c r="E25" s="31">
        <v>2753796250</v>
      </c>
      <c r="F25" s="31"/>
      <c r="G25" s="25">
        <f t="shared" si="5"/>
        <v>4882306493.9799986</v>
      </c>
      <c r="H25" s="25">
        <f t="shared" si="3"/>
        <v>14194561460.729998</v>
      </c>
      <c r="I25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30"/>
    </row>
    <row r="26" spans="1:20" ht="22.05" customHeight="1" x14ac:dyDescent="0.2">
      <c r="A26" s="74"/>
      <c r="B26" s="75"/>
      <c r="C26" s="76"/>
      <c r="D26" s="77" t="s">
        <v>76</v>
      </c>
      <c r="E26" s="78">
        <f>SUM(E15:E25)</f>
        <v>12882707217.079998</v>
      </c>
      <c r="F26" s="119">
        <f>SUM(F15:F25)</f>
        <v>8000400723.1000004</v>
      </c>
      <c r="G26" s="79">
        <f>E26-F26</f>
        <v>4882306493.9799976</v>
      </c>
      <c r="H26" s="80">
        <f>H25</f>
        <v>14194561460.729998</v>
      </c>
      <c r="I26" s="194">
        <v>4882306493.9799995</v>
      </c>
      <c r="J26" s="196">
        <f>I26-G26</f>
        <v>0</v>
      </c>
    </row>
    <row r="27" spans="1:20" ht="22.05" customHeight="1" x14ac:dyDescent="0.3">
      <c r="A27" s="22"/>
      <c r="B27" s="26"/>
      <c r="C27" s="27"/>
      <c r="D27" s="57"/>
      <c r="E27" s="58"/>
      <c r="F27" s="58"/>
      <c r="G27" s="25"/>
      <c r="H27" s="25"/>
      <c r="I27" s="53"/>
    </row>
    <row r="28" spans="1:20" ht="18" customHeight="1" x14ac:dyDescent="0.3">
      <c r="A28" s="67">
        <v>46023</v>
      </c>
      <c r="B28" s="68"/>
      <c r="C28" s="69"/>
      <c r="D28" s="70" t="s">
        <v>21</v>
      </c>
      <c r="E28" s="71">
        <f>des!G26</f>
        <v>5828665200.1500015</v>
      </c>
      <c r="F28" s="72"/>
      <c r="G28" s="73">
        <f>E28</f>
        <v>5828665200.1500015</v>
      </c>
      <c r="H28" s="73">
        <f>H26+G28</f>
        <v>20023226660.879997</v>
      </c>
      <c r="I28" s="53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30"/>
    </row>
    <row r="29" spans="1:20" ht="18" customHeight="1" x14ac:dyDescent="0.3">
      <c r="A29" s="22">
        <v>46030.587002314816</v>
      </c>
      <c r="B29" s="26"/>
      <c r="C29" s="27"/>
      <c r="D29" s="28" t="s">
        <v>360</v>
      </c>
      <c r="E29" s="23"/>
      <c r="F29" s="31">
        <v>1000000000</v>
      </c>
      <c r="G29" s="25">
        <f>(G28+E29)-F29</f>
        <v>4828665200.1500015</v>
      </c>
      <c r="H29" s="25">
        <f>(H28+E29)-F29</f>
        <v>19023226660.879997</v>
      </c>
      <c r="I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30"/>
    </row>
    <row r="30" spans="1:20" ht="18" customHeight="1" x14ac:dyDescent="0.3">
      <c r="A30" s="22">
        <v>46031.467650462961</v>
      </c>
      <c r="B30" s="26"/>
      <c r="C30" s="27"/>
      <c r="D30" s="28" t="s">
        <v>361</v>
      </c>
      <c r="E30" s="23"/>
      <c r="F30" s="31">
        <v>1000000000</v>
      </c>
      <c r="G30" s="25">
        <f t="shared" ref="G30:G33" si="6">(G29+E30)-F30</f>
        <v>3828665200.1500015</v>
      </c>
      <c r="H30" s="25">
        <f t="shared" ref="H30:H33" si="7">(H29+E30)-F30</f>
        <v>18023226660.879997</v>
      </c>
      <c r="I30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30"/>
    </row>
    <row r="31" spans="1:20" ht="18" customHeight="1" x14ac:dyDescent="0.3">
      <c r="A31" s="22">
        <v>46031.484768518516</v>
      </c>
      <c r="B31" s="26"/>
      <c r="C31" s="27"/>
      <c r="D31" s="28" t="s">
        <v>362</v>
      </c>
      <c r="E31" s="23"/>
      <c r="F31" s="31">
        <v>1000000000</v>
      </c>
      <c r="G31" s="25">
        <f t="shared" si="6"/>
        <v>2828665200.1500015</v>
      </c>
      <c r="H31" s="25">
        <f t="shared" si="7"/>
        <v>17023226660.879997</v>
      </c>
      <c r="I31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30"/>
    </row>
    <row r="32" spans="1:20" ht="18" customHeight="1" x14ac:dyDescent="0.3">
      <c r="A32" s="22">
        <v>46053</v>
      </c>
      <c r="B32" s="26"/>
      <c r="C32" s="27"/>
      <c r="D32" s="28" t="s">
        <v>34</v>
      </c>
      <c r="E32" s="23"/>
      <c r="F32" s="23">
        <v>15000</v>
      </c>
      <c r="G32" s="25">
        <f t="shared" ref="G32" si="8">(G31+E32)-F32</f>
        <v>2828650200.1500015</v>
      </c>
      <c r="H32" s="25">
        <f t="shared" si="7"/>
        <v>17023211660.879997</v>
      </c>
      <c r="I32" s="125">
        <f>SUM(F29:F31)</f>
        <v>3000000000</v>
      </c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</row>
    <row r="33" spans="1:20" ht="18" customHeight="1" thickBot="1" x14ac:dyDescent="0.35">
      <c r="A33" s="22">
        <v>46053</v>
      </c>
      <c r="B33" s="26"/>
      <c r="C33" s="27"/>
      <c r="D33" s="28" t="s">
        <v>248</v>
      </c>
      <c r="E33" s="23">
        <v>754362500</v>
      </c>
      <c r="F33" s="23"/>
      <c r="G33" s="25">
        <f t="shared" si="6"/>
        <v>3583012700.1500015</v>
      </c>
      <c r="H33" s="25">
        <f t="shared" si="7"/>
        <v>17777574160.879997</v>
      </c>
      <c r="I33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30"/>
    </row>
    <row r="34" spans="1:20" ht="22.05" customHeight="1" x14ac:dyDescent="0.3">
      <c r="A34" s="74"/>
      <c r="B34" s="75"/>
      <c r="C34" s="76"/>
      <c r="D34" s="77" t="s">
        <v>76</v>
      </c>
      <c r="E34" s="78">
        <f>SUM(E28:E33)</f>
        <v>6583027700.1500015</v>
      </c>
      <c r="F34" s="78">
        <f>SUM(F28:F33)</f>
        <v>3000015000</v>
      </c>
      <c r="G34" s="79">
        <f>E34-F34</f>
        <v>3583012700.1500015</v>
      </c>
      <c r="H34" s="80">
        <f>H33</f>
        <v>17777574160.879997</v>
      </c>
      <c r="I34" s="193">
        <v>3583012700.1500001</v>
      </c>
      <c r="J34" s="196">
        <f>I34-G34</f>
        <v>0</v>
      </c>
    </row>
    <row r="35" spans="1:20" ht="18" customHeight="1" x14ac:dyDescent="0.3">
      <c r="A35" s="22"/>
      <c r="B35" s="26"/>
      <c r="C35" s="27"/>
      <c r="D35" s="66"/>
      <c r="E35" s="31"/>
      <c r="F35" s="48"/>
      <c r="G35" s="25"/>
      <c r="H35" s="25"/>
      <c r="I35" s="53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30"/>
    </row>
    <row r="36" spans="1:20" ht="18" customHeight="1" x14ac:dyDescent="0.3">
      <c r="A36" s="67">
        <v>46023</v>
      </c>
      <c r="B36" s="68"/>
      <c r="C36" s="69"/>
      <c r="D36" s="70" t="s">
        <v>20</v>
      </c>
      <c r="E36" s="71">
        <f>des!G31</f>
        <v>66065833.280000001</v>
      </c>
      <c r="F36" s="72"/>
      <c r="G36" s="73">
        <f>E36</f>
        <v>66065833.280000001</v>
      </c>
      <c r="H36" s="73">
        <f>H34+G36</f>
        <v>17843639994.159996</v>
      </c>
      <c r="I36" s="53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30"/>
    </row>
    <row r="37" spans="1:20" ht="18" customHeight="1" x14ac:dyDescent="0.3">
      <c r="A37" s="22">
        <v>46053</v>
      </c>
      <c r="B37" s="26"/>
      <c r="C37" s="27"/>
      <c r="D37" s="28" t="s">
        <v>257</v>
      </c>
      <c r="E37" s="23">
        <v>115000</v>
      </c>
      <c r="F37" s="24"/>
      <c r="G37" s="25">
        <f>(G36+E37)-F37</f>
        <v>66180833.280000001</v>
      </c>
      <c r="H37" s="25">
        <f>(H36+E37)-F37</f>
        <v>17843754994.159996</v>
      </c>
      <c r="I37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30"/>
    </row>
    <row r="38" spans="1:20" ht="18" customHeight="1" x14ac:dyDescent="0.3">
      <c r="A38" s="22">
        <v>46053</v>
      </c>
      <c r="B38" s="26"/>
      <c r="C38" s="27"/>
      <c r="D38" s="44" t="s">
        <v>258</v>
      </c>
      <c r="E38" s="31"/>
      <c r="F38" s="48">
        <v>15000</v>
      </c>
      <c r="G38" s="25">
        <f>(G37+E38)-F38</f>
        <v>66165833.280000001</v>
      </c>
      <c r="H38" s="25">
        <f>(H37+E38)-F38</f>
        <v>17843739994.159996</v>
      </c>
      <c r="I38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</row>
    <row r="39" spans="1:20" ht="22.05" customHeight="1" x14ac:dyDescent="0.2">
      <c r="A39" s="74"/>
      <c r="B39" s="75"/>
      <c r="C39" s="76"/>
      <c r="D39" s="77" t="s">
        <v>76</v>
      </c>
      <c r="E39" s="78">
        <f>SUM(E36:E38)</f>
        <v>66180833.280000001</v>
      </c>
      <c r="F39" s="78">
        <f>SUM(F36:F38)</f>
        <v>15000</v>
      </c>
      <c r="G39" s="79">
        <f>E39-F39</f>
        <v>66165833.280000001</v>
      </c>
      <c r="H39" s="80">
        <f>H38</f>
        <v>17843739994.159996</v>
      </c>
      <c r="I39" s="194">
        <v>66165833.280000001</v>
      </c>
      <c r="J39" s="196">
        <f>I39-G39</f>
        <v>0</v>
      </c>
    </row>
    <row r="40" spans="1:20" ht="18" customHeight="1" x14ac:dyDescent="0.3">
      <c r="A40" s="22"/>
      <c r="B40" s="26"/>
      <c r="C40" s="27"/>
      <c r="D40" s="28"/>
      <c r="E40" s="23"/>
      <c r="F40" s="24"/>
      <c r="G40" s="25"/>
      <c r="H40" s="25"/>
      <c r="I40" s="53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60"/>
    </row>
    <row r="41" spans="1:20" ht="18" customHeight="1" x14ac:dyDescent="0.3">
      <c r="A41" s="67">
        <v>46023</v>
      </c>
      <c r="B41" s="68"/>
      <c r="C41" s="69"/>
      <c r="D41" s="70" t="s">
        <v>22</v>
      </c>
      <c r="E41" s="71">
        <f>des!G35</f>
        <v>9349301</v>
      </c>
      <c r="F41" s="72"/>
      <c r="G41" s="73">
        <f>E41</f>
        <v>9349301</v>
      </c>
      <c r="H41" s="73">
        <f>H39+G41</f>
        <v>17853089295.159996</v>
      </c>
      <c r="I41" s="53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0"/>
    </row>
    <row r="42" spans="1:20" ht="18" customHeight="1" x14ac:dyDescent="0.3">
      <c r="A42" s="22">
        <v>46053</v>
      </c>
      <c r="B42" s="26"/>
      <c r="C42" s="27"/>
      <c r="D42" s="44" t="s">
        <v>259</v>
      </c>
      <c r="E42" s="31"/>
      <c r="F42" s="48">
        <v>15000</v>
      </c>
      <c r="G42" s="25">
        <f>G41-F42</f>
        <v>9334301</v>
      </c>
      <c r="H42" s="25">
        <f>H41-F42</f>
        <v>17853074295.159996</v>
      </c>
      <c r="I42" s="53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0"/>
    </row>
    <row r="43" spans="1:20" ht="18" customHeight="1" x14ac:dyDescent="0.2">
      <c r="A43" s="74"/>
      <c r="B43" s="75"/>
      <c r="C43" s="76"/>
      <c r="D43" s="77" t="s">
        <v>76</v>
      </c>
      <c r="E43" s="92">
        <f>SUM(E40:E42)</f>
        <v>9349301</v>
      </c>
      <c r="F43" s="92">
        <f>SUM(F40:F42)</f>
        <v>15000</v>
      </c>
      <c r="G43" s="93">
        <f>E43-F43</f>
        <v>9334301</v>
      </c>
      <c r="H43" s="25">
        <f>H42</f>
        <v>17853074295.159996</v>
      </c>
      <c r="I43" s="194">
        <v>9334301</v>
      </c>
      <c r="J43" s="196">
        <f>I43-G43</f>
        <v>0</v>
      </c>
      <c r="K43" s="29"/>
      <c r="L43" s="29"/>
      <c r="M43" s="29"/>
      <c r="N43" s="29"/>
      <c r="O43" s="29"/>
      <c r="P43" s="29"/>
      <c r="Q43" s="29"/>
      <c r="R43" s="29"/>
      <c r="S43" s="29"/>
      <c r="T43" s="30"/>
    </row>
    <row r="44" spans="1:20" ht="18" customHeight="1" x14ac:dyDescent="0.2">
      <c r="A44" s="22"/>
      <c r="B44" s="26"/>
      <c r="C44" s="27"/>
      <c r="D44" s="66"/>
      <c r="E44" s="31"/>
      <c r="F44" s="48"/>
      <c r="G44" s="25"/>
      <c r="H44" s="25"/>
      <c r="I44" s="53"/>
      <c r="J44" s="127"/>
      <c r="K44" s="29"/>
      <c r="L44" s="29"/>
      <c r="M44" s="29"/>
      <c r="N44" s="29"/>
      <c r="O44" s="29"/>
      <c r="P44" s="29"/>
      <c r="Q44" s="29"/>
      <c r="R44" s="29"/>
      <c r="S44" s="29"/>
      <c r="T44" s="30"/>
    </row>
    <row r="45" spans="1:20" ht="18" customHeight="1" x14ac:dyDescent="0.3">
      <c r="A45" s="67">
        <v>46023</v>
      </c>
      <c r="B45" s="68"/>
      <c r="C45" s="69"/>
      <c r="D45" s="70" t="s">
        <v>18</v>
      </c>
      <c r="E45" s="71">
        <f>des!G41</f>
        <v>6390835714.8700008</v>
      </c>
      <c r="F45" s="72"/>
      <c r="G45" s="73">
        <f>E45</f>
        <v>6390835714.8700008</v>
      </c>
      <c r="H45" s="73">
        <f>H43+G45</f>
        <v>24243910010.029999</v>
      </c>
      <c r="I45" s="53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30"/>
    </row>
    <row r="46" spans="1:20" ht="22.05" customHeight="1" x14ac:dyDescent="0.3">
      <c r="A46" s="22">
        <v>46030.587175925924</v>
      </c>
      <c r="B46" s="26"/>
      <c r="C46" s="27"/>
      <c r="D46" s="28" t="s">
        <v>363</v>
      </c>
      <c r="E46" s="23"/>
      <c r="F46" s="23">
        <v>1000000000</v>
      </c>
      <c r="G46" s="25">
        <f>(G45+E46)-F46</f>
        <v>5390835714.8700008</v>
      </c>
      <c r="H46" s="25">
        <f>(H45+E46)-F46</f>
        <v>23243910010.029999</v>
      </c>
      <c r="I46"/>
      <c r="J46"/>
    </row>
    <row r="47" spans="1:20" ht="22.05" customHeight="1" x14ac:dyDescent="0.3">
      <c r="A47" s="22">
        <v>46030.58730324074</v>
      </c>
      <c r="B47" s="26"/>
      <c r="C47" s="27"/>
      <c r="D47" s="28" t="s">
        <v>364</v>
      </c>
      <c r="E47" s="23"/>
      <c r="F47" s="23">
        <v>1000000000</v>
      </c>
      <c r="G47" s="25">
        <f t="shared" ref="G47:G48" si="9">(G46+E47)-F47</f>
        <v>4390835714.8700008</v>
      </c>
      <c r="H47" s="25">
        <f t="shared" ref="H47:H48" si="10">(H46+E47)-F47</f>
        <v>22243910010.029999</v>
      </c>
      <c r="I47"/>
      <c r="J47"/>
    </row>
    <row r="48" spans="1:20" ht="22.05" customHeight="1" x14ac:dyDescent="0.3">
      <c r="A48" s="22">
        <v>46035.521932870368</v>
      </c>
      <c r="B48" s="26"/>
      <c r="C48" s="27"/>
      <c r="D48" s="28" t="s">
        <v>365</v>
      </c>
      <c r="E48" s="23"/>
      <c r="F48" s="23">
        <v>1000000000</v>
      </c>
      <c r="G48" s="25">
        <f t="shared" si="9"/>
        <v>3390835714.8700008</v>
      </c>
      <c r="H48" s="25">
        <f t="shared" si="10"/>
        <v>21243910010.029999</v>
      </c>
      <c r="I48" s="126">
        <f>SUM(F46:F48)</f>
        <v>3000000000</v>
      </c>
      <c r="J48"/>
    </row>
    <row r="49" spans="1:20" ht="22.05" customHeight="1" x14ac:dyDescent="0.3">
      <c r="A49" s="22">
        <v>46053</v>
      </c>
      <c r="B49" s="26"/>
      <c r="C49" s="27"/>
      <c r="D49" s="28" t="s">
        <v>248</v>
      </c>
      <c r="E49" s="23">
        <v>1374060750</v>
      </c>
      <c r="F49" s="24"/>
      <c r="G49" s="25">
        <f t="shared" ref="G49" si="11">(G48+E49)-F49</f>
        <v>4764896464.8700008</v>
      </c>
      <c r="H49" s="25">
        <f t="shared" ref="H49" si="12">(H48+E49)-F49</f>
        <v>22617970760.029999</v>
      </c>
      <c r="I49"/>
      <c r="J49"/>
    </row>
    <row r="50" spans="1:20" ht="22.05" customHeight="1" thickBot="1" x14ac:dyDescent="0.25">
      <c r="A50" s="22">
        <v>46053</v>
      </c>
      <c r="B50" s="26"/>
      <c r="C50" s="27"/>
      <c r="D50" s="44" t="s">
        <v>258</v>
      </c>
      <c r="E50" s="31"/>
      <c r="F50" s="48">
        <v>15000</v>
      </c>
      <c r="G50" s="25">
        <f t="shared" ref="G50" si="13">(G49+E50)-F50</f>
        <v>4764881464.8700008</v>
      </c>
      <c r="H50" s="25">
        <f t="shared" ref="H50" si="14">(H49+E50)-F50</f>
        <v>22617955760.029999</v>
      </c>
      <c r="I50" s="127"/>
    </row>
    <row r="51" spans="1:20" ht="18" customHeight="1" x14ac:dyDescent="0.3">
      <c r="A51" s="22"/>
      <c r="B51" s="26"/>
      <c r="C51" s="27"/>
      <c r="D51" s="77" t="s">
        <v>76</v>
      </c>
      <c r="E51" s="92">
        <f>SUM(E45:E50)</f>
        <v>7764896464.8700008</v>
      </c>
      <c r="F51" s="92">
        <f>SUM(F46:F50)</f>
        <v>3000015000</v>
      </c>
      <c r="G51" s="93">
        <f>E51-F51</f>
        <v>4764881464.8700008</v>
      </c>
      <c r="H51" s="25">
        <f>H50</f>
        <v>22617955760.029999</v>
      </c>
      <c r="I51" s="193">
        <v>4764881464.8699999</v>
      </c>
      <c r="J51" s="196">
        <f>I51-G51</f>
        <v>0</v>
      </c>
      <c r="K51" s="29"/>
      <c r="L51" s="29"/>
      <c r="M51" s="29"/>
      <c r="N51" s="29"/>
      <c r="O51" s="29"/>
      <c r="P51" s="29"/>
      <c r="Q51" s="29"/>
      <c r="R51" s="29"/>
      <c r="S51" s="29"/>
      <c r="T51" s="30"/>
    </row>
    <row r="52" spans="1:20" ht="18" customHeight="1" x14ac:dyDescent="0.3">
      <c r="A52" s="22"/>
      <c r="B52" s="26"/>
      <c r="C52" s="27"/>
      <c r="D52" s="28"/>
      <c r="E52" s="31"/>
      <c r="F52" s="24"/>
      <c r="G52" s="25"/>
      <c r="H52" s="25"/>
      <c r="I52" s="53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30"/>
    </row>
    <row r="53" spans="1:20" ht="18" customHeight="1" x14ac:dyDescent="0.3">
      <c r="A53" s="67">
        <v>46023</v>
      </c>
      <c r="B53" s="68"/>
      <c r="C53" s="69"/>
      <c r="D53" s="70" t="s">
        <v>24</v>
      </c>
      <c r="E53" s="71">
        <f>des!G96</f>
        <v>1196418393.7599993</v>
      </c>
      <c r="F53" s="72"/>
      <c r="G53" s="73">
        <f>E53</f>
        <v>1196418393.7599993</v>
      </c>
      <c r="H53" s="73">
        <f>H51+G53</f>
        <v>23814374153.789997</v>
      </c>
      <c r="I53" s="53"/>
      <c r="J53"/>
      <c r="K53" s="29"/>
      <c r="L53" s="29"/>
      <c r="M53" s="29"/>
      <c r="N53" s="29"/>
      <c r="O53" s="29"/>
      <c r="P53" s="29"/>
      <c r="Q53" s="29"/>
      <c r="R53" s="29"/>
      <c r="S53" s="29"/>
      <c r="T53" s="30"/>
    </row>
    <row r="54" spans="1:20" ht="18" customHeight="1" x14ac:dyDescent="0.3">
      <c r="A54" s="22">
        <v>46024.463692129626</v>
      </c>
      <c r="B54" s="26"/>
      <c r="C54" s="27"/>
      <c r="D54" s="28" t="s">
        <v>333</v>
      </c>
      <c r="E54" s="24"/>
      <c r="F54" s="24">
        <v>538361000</v>
      </c>
      <c r="G54" s="25">
        <f>(G53+E54)-F54</f>
        <v>658057393.75999928</v>
      </c>
      <c r="H54" s="25">
        <f>(H53+E54)-F54</f>
        <v>23276013153.789997</v>
      </c>
      <c r="I54" s="53"/>
      <c r="J54"/>
      <c r="K54" s="29"/>
      <c r="L54" s="29"/>
      <c r="M54" s="29"/>
      <c r="N54" s="29"/>
      <c r="O54" s="29"/>
      <c r="P54" s="29"/>
      <c r="Q54" s="29"/>
      <c r="R54" s="29"/>
      <c r="S54" s="29"/>
      <c r="T54" s="30"/>
    </row>
    <row r="55" spans="1:20" ht="18" customHeight="1" x14ac:dyDescent="0.3">
      <c r="A55" s="22">
        <v>46024.463703703703</v>
      </c>
      <c r="B55" s="26"/>
      <c r="C55" s="27"/>
      <c r="D55" s="28" t="s">
        <v>334</v>
      </c>
      <c r="E55" s="24"/>
      <c r="F55" s="24">
        <v>538361000</v>
      </c>
      <c r="G55" s="25">
        <f t="shared" ref="G55:G107" si="15">(G54+E55)-F55</f>
        <v>119696393.75999928</v>
      </c>
      <c r="H55" s="25">
        <f t="shared" ref="H55:H107" si="16">(H54+E55)-F55</f>
        <v>22737652153.789997</v>
      </c>
      <c r="I55" s="53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30"/>
    </row>
    <row r="56" spans="1:20" ht="18" customHeight="1" x14ac:dyDescent="0.3">
      <c r="A56" s="22">
        <v>46025.055497685185</v>
      </c>
      <c r="B56" s="26"/>
      <c r="C56" s="27"/>
      <c r="D56" s="28" t="s">
        <v>34</v>
      </c>
      <c r="E56" s="24"/>
      <c r="F56" s="24">
        <v>10000</v>
      </c>
      <c r="G56" s="25">
        <f t="shared" si="15"/>
        <v>119686393.75999928</v>
      </c>
      <c r="H56" s="25">
        <f t="shared" si="16"/>
        <v>22737642153.789997</v>
      </c>
      <c r="I56" s="53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8" customHeight="1" x14ac:dyDescent="0.3">
      <c r="A57" s="22">
        <v>46025.657731481479</v>
      </c>
      <c r="B57" s="26"/>
      <c r="C57" s="27"/>
      <c r="D57" s="28" t="s">
        <v>335</v>
      </c>
      <c r="E57" s="24">
        <v>5000000000</v>
      </c>
      <c r="F57" s="24"/>
      <c r="G57" s="25">
        <f t="shared" si="15"/>
        <v>5119686393.7599993</v>
      </c>
      <c r="H57" s="25">
        <f t="shared" si="16"/>
        <v>27737642153.789997</v>
      </c>
      <c r="I57" s="53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30"/>
    </row>
    <row r="58" spans="1:20" ht="18" customHeight="1" x14ac:dyDescent="0.3">
      <c r="A58" s="22">
        <v>46025.669537037036</v>
      </c>
      <c r="B58" s="26"/>
      <c r="C58" s="27"/>
      <c r="D58" s="28" t="s">
        <v>336</v>
      </c>
      <c r="E58" s="24"/>
      <c r="F58" s="24">
        <v>232788425</v>
      </c>
      <c r="G58" s="25">
        <f t="shared" si="15"/>
        <v>4886897968.7599993</v>
      </c>
      <c r="H58" s="25">
        <f t="shared" si="16"/>
        <v>27504853728.789997</v>
      </c>
      <c r="I58" s="53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30"/>
    </row>
    <row r="59" spans="1:20" ht="18" customHeight="1" x14ac:dyDescent="0.3">
      <c r="A59" s="22">
        <v>46025.669548611113</v>
      </c>
      <c r="B59" s="26"/>
      <c r="C59" s="27"/>
      <c r="D59" s="28" t="s">
        <v>337</v>
      </c>
      <c r="E59" s="24"/>
      <c r="F59" s="24">
        <v>116531833</v>
      </c>
      <c r="G59" s="25">
        <f t="shared" si="15"/>
        <v>4770366135.7599993</v>
      </c>
      <c r="H59" s="25">
        <f t="shared" si="16"/>
        <v>27388321895.789997</v>
      </c>
      <c r="I59" s="53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30"/>
    </row>
    <row r="60" spans="1:20" ht="18" customHeight="1" x14ac:dyDescent="0.3">
      <c r="A60" s="22">
        <v>46028.432534722226</v>
      </c>
      <c r="B60" s="26"/>
      <c r="C60" s="27"/>
      <c r="D60" s="28" t="s">
        <v>338</v>
      </c>
      <c r="E60" s="24">
        <v>200000</v>
      </c>
      <c r="F60" s="24"/>
      <c r="G60" s="25">
        <f t="shared" si="15"/>
        <v>4770566135.7599993</v>
      </c>
      <c r="H60" s="25">
        <f t="shared" si="16"/>
        <v>27388521895.789997</v>
      </c>
      <c r="I60" s="53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0"/>
    </row>
    <row r="61" spans="1:20" ht="18" customHeight="1" x14ac:dyDescent="0.3">
      <c r="A61" s="22">
        <v>46028.546064814815</v>
      </c>
      <c r="B61" s="26"/>
      <c r="C61" s="27"/>
      <c r="D61" s="28" t="s">
        <v>51</v>
      </c>
      <c r="E61" s="31"/>
      <c r="F61" s="24">
        <v>2500</v>
      </c>
      <c r="G61" s="25">
        <f t="shared" si="15"/>
        <v>4770563635.7599993</v>
      </c>
      <c r="H61" s="25">
        <f t="shared" si="16"/>
        <v>27388519395.789997</v>
      </c>
      <c r="I61" s="53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0"/>
    </row>
    <row r="62" spans="1:20" ht="18" customHeight="1" x14ac:dyDescent="0.3">
      <c r="A62" s="22">
        <v>46028.546064814815</v>
      </c>
      <c r="B62" s="26"/>
      <c r="C62" s="27"/>
      <c r="D62" s="28" t="s">
        <v>339</v>
      </c>
      <c r="E62" s="31"/>
      <c r="F62" s="24">
        <v>95875000</v>
      </c>
      <c r="G62" s="25">
        <f t="shared" si="15"/>
        <v>4674688635.7599993</v>
      </c>
      <c r="H62" s="25">
        <f t="shared" si="16"/>
        <v>27292644395.789997</v>
      </c>
      <c r="I62" s="53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ht="18" customHeight="1" x14ac:dyDescent="0.3">
      <c r="A63" s="22">
        <v>46028.546076388891</v>
      </c>
      <c r="B63" s="26"/>
      <c r="C63" s="27"/>
      <c r="D63" s="28" t="s">
        <v>340</v>
      </c>
      <c r="E63" s="31"/>
      <c r="F63" s="24">
        <v>9000000</v>
      </c>
      <c r="G63" s="25">
        <f t="shared" si="15"/>
        <v>4665688635.7599993</v>
      </c>
      <c r="H63" s="25">
        <f t="shared" si="16"/>
        <v>27283644395.789997</v>
      </c>
      <c r="I63" s="53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30"/>
    </row>
    <row r="64" spans="1:20" ht="18" customHeight="1" x14ac:dyDescent="0.3">
      <c r="A64" s="22">
        <v>46028.546076388891</v>
      </c>
      <c r="B64" s="26"/>
      <c r="C64" s="27"/>
      <c r="D64" s="28" t="s">
        <v>51</v>
      </c>
      <c r="E64" s="31"/>
      <c r="F64" s="24">
        <v>2500</v>
      </c>
      <c r="G64" s="25">
        <f t="shared" si="15"/>
        <v>4665686135.7599993</v>
      </c>
      <c r="H64" s="25">
        <f t="shared" si="16"/>
        <v>27283641895.789997</v>
      </c>
      <c r="I64" s="53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8" customHeight="1" x14ac:dyDescent="0.3">
      <c r="A65" s="22">
        <v>46031.320254629631</v>
      </c>
      <c r="B65" s="26"/>
      <c r="C65" s="27"/>
      <c r="D65" s="28" t="s">
        <v>51</v>
      </c>
      <c r="E65" s="24">
        <v>2500</v>
      </c>
      <c r="F65" s="24"/>
      <c r="G65" s="25">
        <f t="shared" si="15"/>
        <v>4665688635.7599993</v>
      </c>
      <c r="H65" s="25">
        <f t="shared" si="16"/>
        <v>27283644395.789997</v>
      </c>
      <c r="I65" s="53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ht="18" customHeight="1" x14ac:dyDescent="0.3">
      <c r="A66" s="22">
        <v>46031.320254629631</v>
      </c>
      <c r="B66" s="26"/>
      <c r="C66" s="27"/>
      <c r="D66" s="28" t="s">
        <v>341</v>
      </c>
      <c r="E66" s="24">
        <v>185000000</v>
      </c>
      <c r="F66" s="24"/>
      <c r="G66" s="25">
        <f t="shared" si="15"/>
        <v>4850688635.7599993</v>
      </c>
      <c r="H66" s="25">
        <f t="shared" si="16"/>
        <v>27468644395.789997</v>
      </c>
      <c r="I66" s="53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30"/>
    </row>
    <row r="67" spans="1:20" ht="18" customHeight="1" x14ac:dyDescent="0.3">
      <c r="A67" s="22">
        <v>46031.3202662037</v>
      </c>
      <c r="B67" s="26"/>
      <c r="C67" s="27"/>
      <c r="D67" s="28" t="s">
        <v>51</v>
      </c>
      <c r="E67" s="31"/>
      <c r="F67" s="24">
        <v>2500</v>
      </c>
      <c r="G67" s="25">
        <f t="shared" si="15"/>
        <v>4850686135.7599993</v>
      </c>
      <c r="H67" s="25">
        <f t="shared" si="16"/>
        <v>27468641895.789997</v>
      </c>
      <c r="I67" s="53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30"/>
    </row>
    <row r="68" spans="1:20" ht="18" customHeight="1" x14ac:dyDescent="0.3">
      <c r="A68" s="22">
        <v>46031.3202662037</v>
      </c>
      <c r="B68" s="26"/>
      <c r="C68" s="27"/>
      <c r="D68" s="28" t="s">
        <v>342</v>
      </c>
      <c r="E68" s="31"/>
      <c r="F68" s="24">
        <v>185000000</v>
      </c>
      <c r="G68" s="25">
        <f t="shared" si="15"/>
        <v>4665686135.7599993</v>
      </c>
      <c r="H68" s="25">
        <f t="shared" si="16"/>
        <v>27283641895.789997</v>
      </c>
      <c r="I68" s="53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30"/>
    </row>
    <row r="69" spans="1:20" ht="18" customHeight="1" x14ac:dyDescent="0.3">
      <c r="A69" s="22">
        <v>46031.320289351854</v>
      </c>
      <c r="B69" s="26"/>
      <c r="C69" s="27"/>
      <c r="D69" s="28" t="s">
        <v>51</v>
      </c>
      <c r="E69" s="31"/>
      <c r="F69" s="24">
        <v>2500</v>
      </c>
      <c r="G69" s="25">
        <f t="shared" si="15"/>
        <v>4665683635.7599993</v>
      </c>
      <c r="H69" s="25">
        <f t="shared" si="16"/>
        <v>27283639395.789997</v>
      </c>
      <c r="I69" s="53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30"/>
    </row>
    <row r="70" spans="1:20" ht="18" customHeight="1" x14ac:dyDescent="0.3">
      <c r="A70" s="22">
        <v>46031.320289351854</v>
      </c>
      <c r="B70" s="26"/>
      <c r="C70" s="27"/>
      <c r="D70" s="28" t="s">
        <v>343</v>
      </c>
      <c r="E70" s="31"/>
      <c r="F70" s="24">
        <v>185000000</v>
      </c>
      <c r="G70" s="25">
        <f t="shared" si="15"/>
        <v>4480683635.7599993</v>
      </c>
      <c r="H70" s="25">
        <f t="shared" si="16"/>
        <v>27098639395.789997</v>
      </c>
      <c r="I70" s="53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30"/>
    </row>
    <row r="71" spans="1:20" ht="18" customHeight="1" x14ac:dyDescent="0.3">
      <c r="A71" s="22">
        <v>46031.327881944446</v>
      </c>
      <c r="B71" s="26"/>
      <c r="C71" s="27"/>
      <c r="D71" s="28" t="s">
        <v>343</v>
      </c>
      <c r="E71" s="24"/>
      <c r="F71" s="24">
        <v>185000000</v>
      </c>
      <c r="G71" s="25">
        <f t="shared" si="15"/>
        <v>4295683635.7599993</v>
      </c>
      <c r="H71" s="25">
        <f t="shared" si="16"/>
        <v>26913639395.789997</v>
      </c>
      <c r="I71" s="53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8" customHeight="1" x14ac:dyDescent="0.3">
      <c r="A72" s="22">
        <v>46031.327881944446</v>
      </c>
      <c r="B72" s="26"/>
      <c r="C72" s="27"/>
      <c r="D72" s="28" t="s">
        <v>51</v>
      </c>
      <c r="E72" s="31"/>
      <c r="F72" s="24">
        <v>2500</v>
      </c>
      <c r="G72" s="25">
        <f t="shared" si="15"/>
        <v>4295681135.7599993</v>
      </c>
      <c r="H72" s="25">
        <f t="shared" si="16"/>
        <v>26913636895.789997</v>
      </c>
      <c r="I72" s="53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8" customHeight="1" x14ac:dyDescent="0.3">
      <c r="A73" s="22">
        <v>46034.59175925926</v>
      </c>
      <c r="B73" s="26"/>
      <c r="C73" s="27"/>
      <c r="D73" s="28" t="s">
        <v>344</v>
      </c>
      <c r="E73" s="31"/>
      <c r="F73" s="24">
        <v>20000000</v>
      </c>
      <c r="G73" s="25">
        <f t="shared" si="15"/>
        <v>4275681135.7599993</v>
      </c>
      <c r="H73" s="25">
        <f t="shared" si="16"/>
        <v>26893636895.789997</v>
      </c>
      <c r="I73" s="53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8" customHeight="1" x14ac:dyDescent="0.3">
      <c r="A74" s="22">
        <v>46035.362685185188</v>
      </c>
      <c r="B74" s="26"/>
      <c r="C74" s="27"/>
      <c r="D74" s="28" t="s">
        <v>345</v>
      </c>
      <c r="E74" s="31"/>
      <c r="F74" s="24">
        <v>23206000</v>
      </c>
      <c r="G74" s="25">
        <f t="shared" si="15"/>
        <v>4252475135.7599993</v>
      </c>
      <c r="H74" s="25">
        <f t="shared" si="16"/>
        <v>26870430895.789997</v>
      </c>
      <c r="I74" s="53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 ht="18" customHeight="1" x14ac:dyDescent="0.3">
      <c r="A75" s="22">
        <v>46035.587604166663</v>
      </c>
      <c r="B75" s="26"/>
      <c r="C75" s="27"/>
      <c r="D75" s="28" t="s">
        <v>346</v>
      </c>
      <c r="E75" s="31"/>
      <c r="F75" s="24">
        <v>4060000</v>
      </c>
      <c r="G75" s="25">
        <f t="shared" si="15"/>
        <v>4248415135.7599993</v>
      </c>
      <c r="H75" s="25">
        <f t="shared" si="16"/>
        <v>26866370895.789997</v>
      </c>
      <c r="I75" s="53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 ht="18" customHeight="1" x14ac:dyDescent="0.3">
      <c r="A76" s="22">
        <v>46036.407731481479</v>
      </c>
      <c r="B76" s="26"/>
      <c r="C76" s="27"/>
      <c r="D76" s="28" t="s">
        <v>347</v>
      </c>
      <c r="E76" s="31"/>
      <c r="F76" s="24">
        <v>15000000</v>
      </c>
      <c r="G76" s="25">
        <f t="shared" si="15"/>
        <v>4233415135.7599993</v>
      </c>
      <c r="H76" s="25">
        <f t="shared" si="16"/>
        <v>26851370895.789997</v>
      </c>
      <c r="I76" s="53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 ht="18" customHeight="1" x14ac:dyDescent="0.3">
      <c r="A77" s="22">
        <v>46037.520543981482</v>
      </c>
      <c r="B77" s="26"/>
      <c r="C77" s="27"/>
      <c r="D77" s="28" t="s">
        <v>348</v>
      </c>
      <c r="E77" s="31"/>
      <c r="F77" s="24">
        <v>100000</v>
      </c>
      <c r="G77" s="25">
        <f t="shared" si="15"/>
        <v>4233315135.7599993</v>
      </c>
      <c r="H77" s="25">
        <f t="shared" si="16"/>
        <v>26851270895.789997</v>
      </c>
      <c r="I77" s="53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 ht="18" customHeight="1" x14ac:dyDescent="0.3">
      <c r="A78" s="22">
        <v>46037.520543981482</v>
      </c>
      <c r="B78" s="26"/>
      <c r="C78" s="27"/>
      <c r="D78" s="28" t="s">
        <v>349</v>
      </c>
      <c r="E78" s="31"/>
      <c r="F78" s="24">
        <v>4750000</v>
      </c>
      <c r="G78" s="25">
        <f t="shared" si="15"/>
        <v>4228565135.7599993</v>
      </c>
      <c r="H78" s="25">
        <f t="shared" si="16"/>
        <v>26846520895.789997</v>
      </c>
      <c r="I78" s="53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 ht="18" customHeight="1" x14ac:dyDescent="0.3">
      <c r="A79" s="22">
        <v>46037.520543981482</v>
      </c>
      <c r="B79" s="26"/>
      <c r="C79" s="27"/>
      <c r="D79" s="28" t="s">
        <v>350</v>
      </c>
      <c r="E79" s="31"/>
      <c r="F79" s="24">
        <v>9000000</v>
      </c>
      <c r="G79" s="25">
        <f t="shared" si="15"/>
        <v>4219565135.7599993</v>
      </c>
      <c r="H79" s="25">
        <f t="shared" si="16"/>
        <v>26837520895.789997</v>
      </c>
      <c r="I79" s="53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 ht="18" customHeight="1" x14ac:dyDescent="0.3">
      <c r="A80" s="22">
        <v>46037.520543981482</v>
      </c>
      <c r="B80" s="26"/>
      <c r="C80" s="27"/>
      <c r="D80" s="28" t="s">
        <v>351</v>
      </c>
      <c r="E80" s="31"/>
      <c r="F80" s="24">
        <v>137387</v>
      </c>
      <c r="G80" s="25">
        <f t="shared" si="15"/>
        <v>4219427748.7599993</v>
      </c>
      <c r="H80" s="25">
        <f t="shared" si="16"/>
        <v>26837383508.789997</v>
      </c>
      <c r="I80" s="53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1:20" ht="18" customHeight="1" x14ac:dyDescent="0.3">
      <c r="A81" s="22">
        <v>46037.520555555559</v>
      </c>
      <c r="B81" s="26"/>
      <c r="C81" s="27"/>
      <c r="D81" s="28" t="s">
        <v>352</v>
      </c>
      <c r="E81" s="31"/>
      <c r="F81" s="24">
        <v>76181038</v>
      </c>
      <c r="G81" s="25">
        <f t="shared" si="15"/>
        <v>4143246710.7599993</v>
      </c>
      <c r="H81" s="25">
        <f t="shared" si="16"/>
        <v>26761202470.789997</v>
      </c>
      <c r="I81" s="53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1:20" ht="18" customHeight="1" x14ac:dyDescent="0.3">
      <c r="A82" s="22">
        <v>46037.520555555559</v>
      </c>
      <c r="B82" s="26"/>
      <c r="C82" s="27"/>
      <c r="D82" s="28" t="s">
        <v>51</v>
      </c>
      <c r="E82" s="31"/>
      <c r="F82" s="24">
        <v>2500</v>
      </c>
      <c r="G82" s="25">
        <f t="shared" si="15"/>
        <v>4143244210.7599993</v>
      </c>
      <c r="H82" s="25">
        <f t="shared" si="16"/>
        <v>26761199970.789997</v>
      </c>
      <c r="I82" s="53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1:20" ht="18" customHeight="1" x14ac:dyDescent="0.3">
      <c r="A83" s="22">
        <v>46037.520567129628</v>
      </c>
      <c r="B83" s="26"/>
      <c r="C83" s="27"/>
      <c r="D83" s="28" t="s">
        <v>353</v>
      </c>
      <c r="E83" s="31"/>
      <c r="F83" s="24">
        <v>163352000</v>
      </c>
      <c r="G83" s="25">
        <f t="shared" si="15"/>
        <v>3979892210.7599993</v>
      </c>
      <c r="H83" s="25">
        <f t="shared" si="16"/>
        <v>26597847970.789997</v>
      </c>
      <c r="I83" s="53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1:20" ht="18" customHeight="1" x14ac:dyDescent="0.3">
      <c r="A84" s="22">
        <v>46037.520567129628</v>
      </c>
      <c r="B84" s="26"/>
      <c r="C84" s="27"/>
      <c r="D84" s="28" t="s">
        <v>354</v>
      </c>
      <c r="E84" s="31"/>
      <c r="F84" s="24">
        <v>7000000</v>
      </c>
      <c r="G84" s="25">
        <f t="shared" si="15"/>
        <v>3972892210.7599993</v>
      </c>
      <c r="H84" s="25">
        <f t="shared" si="16"/>
        <v>26590847970.789997</v>
      </c>
      <c r="I84" s="53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1:20" ht="18" customHeight="1" x14ac:dyDescent="0.3">
      <c r="A85" s="22">
        <v>46041.723287037035</v>
      </c>
      <c r="B85" s="26"/>
      <c r="C85" s="27"/>
      <c r="D85" s="28" t="s">
        <v>368</v>
      </c>
      <c r="E85" s="31"/>
      <c r="F85" s="24">
        <v>6200000</v>
      </c>
      <c r="G85" s="25">
        <f t="shared" si="15"/>
        <v>3966692210.7599993</v>
      </c>
      <c r="H85" s="25">
        <f t="shared" si="16"/>
        <v>26584647970.789997</v>
      </c>
      <c r="I85" s="53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1:20" ht="18" customHeight="1" x14ac:dyDescent="0.3">
      <c r="A86" s="22">
        <v>46045.570925925924</v>
      </c>
      <c r="B86" s="26"/>
      <c r="C86" s="27"/>
      <c r="D86" s="28" t="s">
        <v>369</v>
      </c>
      <c r="E86" s="24"/>
      <c r="F86" s="24">
        <v>500000</v>
      </c>
      <c r="G86" s="25">
        <f t="shared" si="15"/>
        <v>3966192210.7599993</v>
      </c>
      <c r="H86" s="25">
        <f t="shared" si="16"/>
        <v>26584147970.789997</v>
      </c>
      <c r="I86" s="53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1:20" ht="18" customHeight="1" x14ac:dyDescent="0.3">
      <c r="A87" s="22">
        <v>46045.570937500001</v>
      </c>
      <c r="B87" s="26"/>
      <c r="C87" s="27"/>
      <c r="D87" s="28" t="s">
        <v>370</v>
      </c>
      <c r="E87" s="24"/>
      <c r="F87" s="24">
        <v>1200000</v>
      </c>
      <c r="G87" s="25">
        <f t="shared" si="15"/>
        <v>3964992210.7599993</v>
      </c>
      <c r="H87" s="25">
        <f t="shared" si="16"/>
        <v>26582947970.789997</v>
      </c>
      <c r="I87" s="53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1:20" ht="18" customHeight="1" x14ac:dyDescent="0.3">
      <c r="A88" s="22">
        <v>46046.332025462965</v>
      </c>
      <c r="B88" s="26"/>
      <c r="C88" s="27"/>
      <c r="D88" s="28" t="s">
        <v>371</v>
      </c>
      <c r="E88" s="31"/>
      <c r="F88" s="24">
        <v>114806263</v>
      </c>
      <c r="G88" s="25">
        <f t="shared" si="15"/>
        <v>3850185947.7599993</v>
      </c>
      <c r="H88" s="25">
        <f t="shared" si="16"/>
        <v>26468141707.789997</v>
      </c>
      <c r="I88" s="53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1:20" ht="18" customHeight="1" x14ac:dyDescent="0.3">
      <c r="A89" s="22">
        <v>46046.566064814811</v>
      </c>
      <c r="B89" s="26"/>
      <c r="C89" s="27"/>
      <c r="D89" s="28" t="s">
        <v>372</v>
      </c>
      <c r="E89" s="31"/>
      <c r="F89" s="24">
        <v>31260000</v>
      </c>
      <c r="G89" s="25">
        <f t="shared" si="15"/>
        <v>3818925947.7599993</v>
      </c>
      <c r="H89" s="25">
        <f t="shared" si="16"/>
        <v>26436881707.789997</v>
      </c>
      <c r="I89" s="53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30"/>
    </row>
    <row r="90" spans="1:20" ht="18" customHeight="1" x14ac:dyDescent="0.3">
      <c r="A90" s="22">
        <v>46046.566076388888</v>
      </c>
      <c r="B90" s="26"/>
      <c r="C90" s="27"/>
      <c r="D90" s="28" t="s">
        <v>373</v>
      </c>
      <c r="E90" s="31"/>
      <c r="F90" s="24">
        <v>9365000</v>
      </c>
      <c r="G90" s="25">
        <f t="shared" si="15"/>
        <v>3809560947.7599993</v>
      </c>
      <c r="H90" s="25">
        <f t="shared" si="16"/>
        <v>26427516707.789997</v>
      </c>
      <c r="I90" s="53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30"/>
    </row>
    <row r="91" spans="1:20" ht="18" customHeight="1" x14ac:dyDescent="0.3">
      <c r="A91" s="22">
        <v>46048.584722222222</v>
      </c>
      <c r="B91" s="26"/>
      <c r="C91" s="27"/>
      <c r="D91" s="28" t="s">
        <v>374</v>
      </c>
      <c r="E91" s="31"/>
      <c r="F91" s="24">
        <v>14000000</v>
      </c>
      <c r="G91" s="25">
        <f t="shared" si="15"/>
        <v>3795560947.7599993</v>
      </c>
      <c r="H91" s="25">
        <f t="shared" si="16"/>
        <v>26413516707.789997</v>
      </c>
      <c r="I91" s="53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30"/>
    </row>
    <row r="92" spans="1:20" ht="18" customHeight="1" x14ac:dyDescent="0.3">
      <c r="A92" s="22">
        <v>46050.341793981483</v>
      </c>
      <c r="B92" s="26"/>
      <c r="C92" s="27"/>
      <c r="D92" s="28" t="s">
        <v>377</v>
      </c>
      <c r="E92" s="31"/>
      <c r="F92" s="24">
        <v>5030000</v>
      </c>
      <c r="G92" s="25">
        <f t="shared" si="15"/>
        <v>3790530947.7599993</v>
      </c>
      <c r="H92" s="25">
        <f t="shared" si="16"/>
        <v>26408486707.789997</v>
      </c>
      <c r="I92" s="53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30"/>
    </row>
    <row r="93" spans="1:20" ht="18" customHeight="1" x14ac:dyDescent="0.3">
      <c r="A93" s="22">
        <v>46050.341793981483</v>
      </c>
      <c r="B93" s="26"/>
      <c r="C93" s="27"/>
      <c r="D93" s="28" t="s">
        <v>51</v>
      </c>
      <c r="E93" s="31"/>
      <c r="F93" s="24">
        <v>2500</v>
      </c>
      <c r="G93" s="25">
        <f t="shared" si="15"/>
        <v>3790528447.7599993</v>
      </c>
      <c r="H93" s="25">
        <f t="shared" si="16"/>
        <v>26408484207.789997</v>
      </c>
      <c r="I93" s="53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30"/>
    </row>
    <row r="94" spans="1:20" ht="18" customHeight="1" x14ac:dyDescent="0.3">
      <c r="A94" s="22">
        <v>46051.409814814811</v>
      </c>
      <c r="B94" s="26"/>
      <c r="C94" s="27"/>
      <c r="D94" s="28" t="s">
        <v>378</v>
      </c>
      <c r="E94" s="31"/>
      <c r="F94" s="24">
        <v>1900000</v>
      </c>
      <c r="G94" s="25">
        <f t="shared" si="15"/>
        <v>3788628447.7599993</v>
      </c>
      <c r="H94" s="25">
        <f t="shared" si="16"/>
        <v>26406584207.789997</v>
      </c>
      <c r="I94" s="53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30"/>
    </row>
    <row r="95" spans="1:20" ht="18" customHeight="1" x14ac:dyDescent="0.3">
      <c r="A95" s="22">
        <v>46051.409814814811</v>
      </c>
      <c r="B95" s="26"/>
      <c r="C95" s="27"/>
      <c r="D95" s="28" t="s">
        <v>379</v>
      </c>
      <c r="E95" s="31"/>
      <c r="F95" s="24">
        <v>2000000</v>
      </c>
      <c r="G95" s="25">
        <f t="shared" ref="G95:G103" si="17">(G94+E95)-F95</f>
        <v>3786628447.7599993</v>
      </c>
      <c r="H95" s="25">
        <f t="shared" ref="H95:H103" si="18">(H94+E95)-F95</f>
        <v>26404584207.789997</v>
      </c>
      <c r="I95" s="53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30"/>
    </row>
    <row r="96" spans="1:20" ht="18" customHeight="1" x14ac:dyDescent="0.3">
      <c r="A96" s="22">
        <v>46051.409826388888</v>
      </c>
      <c r="B96" s="26"/>
      <c r="C96" s="27"/>
      <c r="D96" s="28" t="s">
        <v>380</v>
      </c>
      <c r="E96" s="31"/>
      <c r="F96" s="24">
        <v>12253500</v>
      </c>
      <c r="G96" s="25">
        <f t="shared" si="17"/>
        <v>3774374947.7599993</v>
      </c>
      <c r="H96" s="25">
        <f t="shared" si="18"/>
        <v>26392330707.789997</v>
      </c>
      <c r="I96" s="53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30"/>
    </row>
    <row r="97" spans="1:20" ht="18" customHeight="1" x14ac:dyDescent="0.3">
      <c r="A97" s="22">
        <v>46051.409826388888</v>
      </c>
      <c r="B97" s="26"/>
      <c r="C97" s="27"/>
      <c r="D97" s="28" t="s">
        <v>51</v>
      </c>
      <c r="E97" s="31"/>
      <c r="F97" s="24">
        <v>2500</v>
      </c>
      <c r="G97" s="25">
        <f t="shared" si="17"/>
        <v>3774372447.7599993</v>
      </c>
      <c r="H97" s="25">
        <f t="shared" si="18"/>
        <v>26392328207.789997</v>
      </c>
      <c r="I97" s="53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30"/>
    </row>
    <row r="98" spans="1:20" ht="18" customHeight="1" x14ac:dyDescent="0.3">
      <c r="A98" s="22">
        <v>46052.372314814813</v>
      </c>
      <c r="B98" s="26"/>
      <c r="C98" s="27"/>
      <c r="D98" s="28" t="s">
        <v>381</v>
      </c>
      <c r="E98" s="31"/>
      <c r="F98" s="24">
        <v>25000000</v>
      </c>
      <c r="G98" s="25">
        <f t="shared" si="17"/>
        <v>3749372447.7599993</v>
      </c>
      <c r="H98" s="25">
        <f t="shared" si="18"/>
        <v>26367328207.789997</v>
      </c>
      <c r="I98" s="53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30"/>
    </row>
    <row r="99" spans="1:20" ht="18" customHeight="1" x14ac:dyDescent="0.3">
      <c r="A99" s="22">
        <v>46052.37232638889</v>
      </c>
      <c r="B99" s="26"/>
      <c r="C99" s="27"/>
      <c r="D99" s="28" t="s">
        <v>51</v>
      </c>
      <c r="E99" s="31"/>
      <c r="F99" s="24">
        <v>2500</v>
      </c>
      <c r="G99" s="25">
        <f t="shared" si="17"/>
        <v>3749369947.7599993</v>
      </c>
      <c r="H99" s="25">
        <f t="shared" si="18"/>
        <v>26367325707.789997</v>
      </c>
      <c r="I99" s="53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30"/>
    </row>
    <row r="100" spans="1:20" ht="18" customHeight="1" x14ac:dyDescent="0.3">
      <c r="A100" s="22">
        <v>46052.37232638889</v>
      </c>
      <c r="B100" s="26"/>
      <c r="C100" s="27"/>
      <c r="D100" s="28" t="s">
        <v>382</v>
      </c>
      <c r="E100" s="31"/>
      <c r="F100" s="24">
        <v>24000000</v>
      </c>
      <c r="G100" s="25">
        <f t="shared" si="17"/>
        <v>3725369947.7599993</v>
      </c>
      <c r="H100" s="25">
        <f t="shared" si="18"/>
        <v>26343325707.789997</v>
      </c>
      <c r="I100" s="53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30"/>
    </row>
    <row r="101" spans="1:20" ht="18" customHeight="1" x14ac:dyDescent="0.3">
      <c r="A101" s="22">
        <v>46052.372337962966</v>
      </c>
      <c r="B101" s="26"/>
      <c r="C101" s="27"/>
      <c r="D101" s="28" t="s">
        <v>383</v>
      </c>
      <c r="E101" s="31"/>
      <c r="F101" s="24">
        <v>18000000</v>
      </c>
      <c r="G101" s="25">
        <f t="shared" si="17"/>
        <v>3707369947.7599993</v>
      </c>
      <c r="H101" s="25">
        <f t="shared" si="18"/>
        <v>26325325707.789997</v>
      </c>
      <c r="I101" s="53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30"/>
    </row>
    <row r="102" spans="1:20" ht="18" customHeight="1" x14ac:dyDescent="0.3">
      <c r="A102" s="22">
        <v>46052.372337962966</v>
      </c>
      <c r="B102" s="26"/>
      <c r="C102" s="27"/>
      <c r="D102" s="28" t="s">
        <v>51</v>
      </c>
      <c r="E102" s="24"/>
      <c r="F102" s="24">
        <v>2500</v>
      </c>
      <c r="G102" s="25">
        <f t="shared" si="17"/>
        <v>3707367447.7599993</v>
      </c>
      <c r="H102" s="25">
        <f t="shared" si="18"/>
        <v>26325323207.789997</v>
      </c>
      <c r="I102" s="53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30"/>
    </row>
    <row r="103" spans="1:20" ht="18" customHeight="1" x14ac:dyDescent="0.3">
      <c r="A103" s="22">
        <v>46052.65996527778</v>
      </c>
      <c r="B103" s="26"/>
      <c r="C103" s="27"/>
      <c r="D103" s="28" t="s">
        <v>384</v>
      </c>
      <c r="E103" s="24">
        <v>29000</v>
      </c>
      <c r="F103" s="24"/>
      <c r="G103" s="25">
        <f t="shared" si="17"/>
        <v>3707396447.7599993</v>
      </c>
      <c r="H103" s="25">
        <f t="shared" si="18"/>
        <v>26325352207.789997</v>
      </c>
      <c r="I103" s="53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30"/>
    </row>
    <row r="104" spans="1:20" ht="18" customHeight="1" x14ac:dyDescent="0.3">
      <c r="A104" s="22">
        <v>46052.812650462962</v>
      </c>
      <c r="B104" s="26"/>
      <c r="C104" s="27"/>
      <c r="D104" s="28" t="s">
        <v>385</v>
      </c>
      <c r="E104" s="24"/>
      <c r="F104" s="24">
        <v>2600485229</v>
      </c>
      <c r="G104" s="25">
        <f t="shared" si="15"/>
        <v>1106911218.7599993</v>
      </c>
      <c r="H104" s="25">
        <f t="shared" si="16"/>
        <v>23724866978.789997</v>
      </c>
      <c r="I104" s="53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30"/>
    </row>
    <row r="105" spans="1:20" ht="18" customHeight="1" x14ac:dyDescent="0.3">
      <c r="A105" s="22">
        <v>46053.309641203705</v>
      </c>
      <c r="B105" s="26"/>
      <c r="C105" s="27"/>
      <c r="D105" s="28" t="s">
        <v>386</v>
      </c>
      <c r="E105" s="24">
        <v>250000</v>
      </c>
      <c r="F105" s="24"/>
      <c r="G105" s="25">
        <f t="shared" si="15"/>
        <v>1107161218.7599993</v>
      </c>
      <c r="H105" s="25">
        <f t="shared" si="16"/>
        <v>23725116978.789997</v>
      </c>
      <c r="I105" s="53">
        <f>SUM(F54:F105)-E60-E65-E66-E103-E105-F56</f>
        <v>5089247175</v>
      </c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30"/>
    </row>
    <row r="106" spans="1:20" ht="18" customHeight="1" x14ac:dyDescent="0.3">
      <c r="A106" s="22">
        <v>46053.35255787037</v>
      </c>
      <c r="B106" s="26"/>
      <c r="C106" s="27"/>
      <c r="D106" s="28" t="s">
        <v>57</v>
      </c>
      <c r="E106" s="25">
        <v>5275793.2</v>
      </c>
      <c r="F106" s="25"/>
      <c r="G106" s="25">
        <f t="shared" si="15"/>
        <v>1112437011.9599993</v>
      </c>
      <c r="H106" s="25">
        <f t="shared" si="16"/>
        <v>23730392771.989998</v>
      </c>
      <c r="I106" s="53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30"/>
    </row>
    <row r="107" spans="1:20" ht="18" customHeight="1" x14ac:dyDescent="0.3">
      <c r="A107" s="22">
        <v>46053.35255787037</v>
      </c>
      <c r="B107" s="26"/>
      <c r="C107" s="27"/>
      <c r="D107" s="28" t="s">
        <v>49</v>
      </c>
      <c r="E107" s="23"/>
      <c r="F107" s="25">
        <v>1055158.6399999999</v>
      </c>
      <c r="G107" s="25">
        <f t="shared" si="15"/>
        <v>1111381853.3199992</v>
      </c>
      <c r="H107" s="25">
        <f t="shared" si="16"/>
        <v>23729337613.349998</v>
      </c>
      <c r="I107" s="53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30"/>
    </row>
    <row r="108" spans="1:20" ht="18" customHeight="1" x14ac:dyDescent="0.2">
      <c r="A108" s="22"/>
      <c r="B108" s="26"/>
      <c r="C108" s="27"/>
      <c r="D108" s="77" t="s">
        <v>76</v>
      </c>
      <c r="E108" s="92">
        <f>SUM(E54:E107)</f>
        <v>5190757293.1999998</v>
      </c>
      <c r="F108" s="92">
        <f>SUM(F54:F107)</f>
        <v>5275793833.6400003</v>
      </c>
      <c r="G108" s="130">
        <f>E108+E53-F108</f>
        <v>1111381853.3199987</v>
      </c>
      <c r="H108" s="59">
        <f>H107</f>
        <v>23729337613.349998</v>
      </c>
      <c r="I108" s="194">
        <v>1111381853.3199999</v>
      </c>
      <c r="J108" s="196">
        <f>I108-G108</f>
        <v>0</v>
      </c>
      <c r="K108" s="29"/>
      <c r="L108" s="29"/>
      <c r="M108" s="29"/>
      <c r="N108" s="29"/>
      <c r="O108" s="29"/>
      <c r="P108" s="29"/>
      <c r="Q108" s="29"/>
      <c r="R108" s="29"/>
      <c r="S108" s="29"/>
      <c r="T108" s="30"/>
    </row>
    <row r="109" spans="1:20" ht="18" customHeight="1" x14ac:dyDescent="0.3">
      <c r="A109" s="35"/>
      <c r="B109" s="50"/>
      <c r="C109" s="51"/>
      <c r="D109" s="43"/>
      <c r="E109" s="52"/>
      <c r="F109" s="46"/>
      <c r="G109" s="129"/>
      <c r="H109"/>
      <c r="I109"/>
      <c r="J109"/>
      <c r="K109" s="29"/>
      <c r="L109" s="29"/>
      <c r="M109" s="29"/>
      <c r="N109" s="29"/>
      <c r="O109" s="29"/>
      <c r="P109" s="29"/>
      <c r="Q109" s="29"/>
      <c r="R109" s="29"/>
      <c r="S109" s="29"/>
      <c r="T109" s="30"/>
    </row>
    <row r="110" spans="1:20" ht="18" customHeight="1" x14ac:dyDescent="0.3">
      <c r="A110" s="228" t="s">
        <v>394</v>
      </c>
      <c r="B110" s="228"/>
      <c r="C110" s="228"/>
      <c r="D110" s="228"/>
      <c r="E110" s="228"/>
      <c r="F110" s="228"/>
      <c r="G110" s="228"/>
      <c r="H110" s="53"/>
      <c r="I110"/>
      <c r="J110"/>
      <c r="K110" s="29"/>
      <c r="L110" s="29"/>
      <c r="M110" s="29"/>
      <c r="N110" s="29"/>
      <c r="O110" s="29"/>
      <c r="P110" s="29"/>
      <c r="Q110" s="29"/>
      <c r="R110" s="29"/>
      <c r="S110" s="29"/>
      <c r="T110" s="30"/>
    </row>
    <row r="111" spans="1:20" ht="18" customHeight="1" x14ac:dyDescent="0.3">
      <c r="A111" s="33"/>
      <c r="B111" s="33"/>
      <c r="C111" s="33"/>
      <c r="D111" s="33"/>
      <c r="E111" s="33"/>
      <c r="F111" s="33"/>
      <c r="G111" s="33"/>
      <c r="H111" s="53"/>
      <c r="I111"/>
      <c r="J111"/>
      <c r="K111" s="29"/>
      <c r="L111" s="29"/>
      <c r="M111" s="29"/>
      <c r="N111" s="29"/>
      <c r="O111" s="29"/>
      <c r="P111" s="29"/>
      <c r="Q111" s="29"/>
      <c r="R111" s="29"/>
      <c r="S111" s="29"/>
      <c r="T111" s="30"/>
    </row>
    <row r="112" spans="1:20" ht="18" customHeight="1" x14ac:dyDescent="0.3">
      <c r="A112" s="35"/>
      <c r="B112" s="50"/>
      <c r="C112" s="101" t="s">
        <v>103</v>
      </c>
      <c r="D112" s="102" t="s">
        <v>10</v>
      </c>
      <c r="E112" s="103" t="s">
        <v>104</v>
      </c>
      <c r="F112" s="104" t="s">
        <v>105</v>
      </c>
      <c r="G112" s="105" t="s">
        <v>106</v>
      </c>
      <c r="H112" s="53"/>
      <c r="I112" s="53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30"/>
    </row>
    <row r="113" spans="1:20" ht="18" customHeight="1" x14ac:dyDescent="0.3">
      <c r="A113" s="49"/>
      <c r="C113" s="26" t="s">
        <v>81</v>
      </c>
      <c r="D113" s="98" t="s">
        <v>391</v>
      </c>
      <c r="E113" s="23">
        <f>E9+E15+E28+E36+E41+E45+E53</f>
        <v>26095977511.41</v>
      </c>
      <c r="F113" s="47"/>
      <c r="G113" s="25"/>
      <c r="H113" s="53"/>
      <c r="I113" s="53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30"/>
    </row>
    <row r="114" spans="1:20" ht="18" customHeight="1" x14ac:dyDescent="0.3">
      <c r="A114" s="49"/>
      <c r="B114" s="50"/>
      <c r="C114" s="97" t="s">
        <v>83</v>
      </c>
      <c r="D114" s="99" t="s">
        <v>392</v>
      </c>
      <c r="E114" s="23">
        <f>E11+E25+E33+E49</f>
        <v>6177328750</v>
      </c>
      <c r="F114" s="47"/>
      <c r="G114" s="25"/>
      <c r="H114" s="53"/>
      <c r="I114" s="53"/>
      <c r="K114" s="29"/>
      <c r="L114" s="29"/>
      <c r="M114" s="29"/>
      <c r="N114" s="29"/>
      <c r="O114" s="29"/>
      <c r="P114" s="29"/>
      <c r="Q114" s="29"/>
      <c r="R114" s="29"/>
      <c r="S114" s="29"/>
      <c r="T114" s="30"/>
    </row>
    <row r="115" spans="1:20" ht="18" customHeight="1" x14ac:dyDescent="0.3">
      <c r="A115" s="49"/>
      <c r="B115" s="50"/>
      <c r="C115" s="97" t="s">
        <v>85</v>
      </c>
      <c r="D115" s="99" t="s">
        <v>289</v>
      </c>
      <c r="E115" s="23">
        <f>E10</f>
        <v>5000000000</v>
      </c>
      <c r="F115" s="47"/>
      <c r="G115" s="25"/>
      <c r="H115" s="53"/>
      <c r="I115" s="53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30"/>
    </row>
    <row r="116" spans="1:20" ht="18" customHeight="1" x14ac:dyDescent="0.3">
      <c r="A116" s="49"/>
      <c r="B116" s="50"/>
      <c r="C116" s="97" t="s">
        <v>87</v>
      </c>
      <c r="D116" s="99" t="s">
        <v>393</v>
      </c>
      <c r="E116" s="23">
        <f>E24</f>
        <v>539550000</v>
      </c>
      <c r="F116" s="47"/>
      <c r="G116" s="25"/>
      <c r="H116" s="53"/>
      <c r="I116" s="53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30"/>
    </row>
    <row r="117" spans="1:20" ht="18" customHeight="1" x14ac:dyDescent="0.3">
      <c r="A117" s="49"/>
      <c r="B117" s="50"/>
      <c r="C117" s="97" t="s">
        <v>89</v>
      </c>
      <c r="D117" s="98" t="s">
        <v>455</v>
      </c>
      <c r="E117" s="23">
        <f>E37</f>
        <v>115000</v>
      </c>
      <c r="F117" s="47"/>
      <c r="G117" s="25"/>
      <c r="H117" s="53"/>
      <c r="I117" s="53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30"/>
    </row>
    <row r="118" spans="1:20" ht="18" customHeight="1" x14ac:dyDescent="0.3">
      <c r="A118" s="49"/>
      <c r="B118" s="50"/>
      <c r="C118" s="97" t="s">
        <v>91</v>
      </c>
      <c r="D118" s="44" t="s">
        <v>86</v>
      </c>
      <c r="E118" s="23">
        <f>E106+E23</f>
        <v>7154408.6799999997</v>
      </c>
      <c r="F118" s="47"/>
      <c r="G118" s="25"/>
      <c r="H118" s="53"/>
      <c r="I118" s="53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30"/>
    </row>
    <row r="119" spans="1:20" ht="18" customHeight="1" x14ac:dyDescent="0.3">
      <c r="A119" s="49"/>
      <c r="B119" s="50"/>
      <c r="C119" s="97" t="s">
        <v>94</v>
      </c>
      <c r="D119" s="44" t="s">
        <v>90</v>
      </c>
      <c r="E119" s="31"/>
      <c r="F119" s="47">
        <v>14089247175</v>
      </c>
      <c r="G119" s="25"/>
      <c r="H119" s="53"/>
      <c r="I119" s="53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30"/>
    </row>
    <row r="120" spans="1:20" ht="18" customHeight="1" x14ac:dyDescent="0.3">
      <c r="A120" s="49"/>
      <c r="B120" s="50"/>
      <c r="C120" s="97" t="s">
        <v>95</v>
      </c>
      <c r="D120" s="44" t="s">
        <v>92</v>
      </c>
      <c r="E120" s="31"/>
      <c r="F120" s="47">
        <f>F107+F22</f>
        <v>1430881.7399999998</v>
      </c>
      <c r="G120" s="25"/>
      <c r="H120" s="53"/>
      <c r="I120" s="53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30"/>
    </row>
    <row r="121" spans="1:20" ht="18" customHeight="1" x14ac:dyDescent="0.3">
      <c r="A121" s="49"/>
      <c r="B121" s="50"/>
      <c r="C121" s="97" t="s">
        <v>290</v>
      </c>
      <c r="D121" s="44" t="s">
        <v>93</v>
      </c>
      <c r="E121" s="31"/>
      <c r="F121" s="100">
        <f>F56+F50+F42+F38+F32+F17+F16+F12</f>
        <v>110000</v>
      </c>
      <c r="G121" s="25"/>
      <c r="H121" s="53"/>
      <c r="I121" s="53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30"/>
    </row>
    <row r="122" spans="1:20" ht="18" customHeight="1" x14ac:dyDescent="0.3">
      <c r="A122" s="49"/>
      <c r="B122" s="50"/>
      <c r="C122" s="97"/>
      <c r="D122" s="106" t="s">
        <v>107</v>
      </c>
      <c r="E122" s="64">
        <f>SUM(E113:E121)</f>
        <v>37820125670.090004</v>
      </c>
      <c r="F122" s="64">
        <f>SUM(F113:F121)</f>
        <v>14090788056.74</v>
      </c>
      <c r="G122" s="59">
        <f>E122-F122</f>
        <v>23729337613.350006</v>
      </c>
      <c r="H122" s="53"/>
      <c r="I122" s="53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30"/>
    </row>
    <row r="123" spans="1:20" ht="18" customHeight="1" x14ac:dyDescent="0.3">
      <c r="A123" s="49"/>
      <c r="B123" s="50"/>
      <c r="C123" s="51"/>
      <c r="D123" s="43"/>
      <c r="E123" s="52"/>
      <c r="F123" s="45"/>
      <c r="G123" s="53">
        <f>H108-G122</f>
        <v>0</v>
      </c>
      <c r="H123" s="53"/>
      <c r="I123" s="53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30"/>
    </row>
    <row r="124" spans="1:20" ht="18" customHeight="1" x14ac:dyDescent="0.3">
      <c r="A124" s="49"/>
      <c r="B124" s="50"/>
      <c r="C124" s="51"/>
      <c r="D124" s="43"/>
      <c r="E124" s="52"/>
      <c r="F124" s="45"/>
      <c r="G124" s="53"/>
      <c r="H124" s="53"/>
      <c r="I124" s="53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30"/>
    </row>
    <row r="125" spans="1:20" ht="18" customHeight="1" x14ac:dyDescent="0.3">
      <c r="A125" s="35"/>
      <c r="B125" s="36"/>
      <c r="C125" s="36"/>
      <c r="D125" s="37"/>
      <c r="E125" s="38"/>
      <c r="F125" s="34"/>
      <c r="G125" s="39"/>
      <c r="H125" s="39"/>
      <c r="I125" s="39"/>
    </row>
    <row r="126" spans="1:20" ht="18.75" customHeight="1" x14ac:dyDescent="0.3">
      <c r="B126" s="16"/>
      <c r="E126" s="225" t="s">
        <v>485</v>
      </c>
      <c r="F126" s="225"/>
      <c r="G126" s="225"/>
      <c r="H126" s="225"/>
      <c r="I126" s="16"/>
    </row>
    <row r="127" spans="1:20" ht="18.75" customHeight="1" x14ac:dyDescent="0.3">
      <c r="B127" s="16" t="s">
        <v>99</v>
      </c>
      <c r="E127" s="225" t="s">
        <v>98</v>
      </c>
      <c r="F127" s="225"/>
      <c r="G127" s="225"/>
      <c r="H127" s="225"/>
      <c r="I127" s="16"/>
    </row>
    <row r="128" spans="1:20" ht="18.75" customHeight="1" x14ac:dyDescent="0.3">
      <c r="F128" s="16"/>
    </row>
    <row r="129" spans="1:20" ht="18.75" customHeight="1" x14ac:dyDescent="0.3">
      <c r="F129" s="16"/>
    </row>
    <row r="130" spans="1:20" ht="18.75" customHeight="1" x14ac:dyDescent="0.3">
      <c r="F130" s="16"/>
    </row>
    <row r="131" spans="1:20" ht="18.75" customHeight="1" x14ac:dyDescent="0.25">
      <c r="B131" s="40" t="s">
        <v>100</v>
      </c>
      <c r="E131" s="226" t="s">
        <v>16</v>
      </c>
      <c r="F131" s="226"/>
      <c r="G131" s="226"/>
      <c r="H131" s="226"/>
      <c r="I131" s="42"/>
    </row>
    <row r="132" spans="1:20" s="17" customFormat="1" ht="19.5" customHeight="1" x14ac:dyDescent="0.3">
      <c r="A132" s="225" t="s">
        <v>14</v>
      </c>
      <c r="B132" s="225"/>
      <c r="C132" s="225"/>
      <c r="D132" s="225"/>
      <c r="E132" s="225"/>
      <c r="F132" s="225"/>
      <c r="G132" s="225"/>
      <c r="H132" s="225"/>
      <c r="I132" s="41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9.5" customHeight="1" x14ac:dyDescent="0.3">
      <c r="A133" s="225" t="s">
        <v>101</v>
      </c>
      <c r="B133" s="225"/>
      <c r="C133" s="225"/>
      <c r="D133" s="225"/>
      <c r="E133" s="225"/>
      <c r="F133" s="225"/>
      <c r="G133" s="225"/>
      <c r="H133" s="225"/>
    </row>
    <row r="134" spans="1:20" ht="19.5" customHeight="1" x14ac:dyDescent="0.3">
      <c r="D134" s="16"/>
    </row>
    <row r="135" spans="1:20" ht="19.5" customHeight="1" x14ac:dyDescent="0.3">
      <c r="D135" s="16"/>
    </row>
    <row r="136" spans="1:20" ht="19.5" customHeight="1" x14ac:dyDescent="0.3">
      <c r="D136" s="16"/>
    </row>
    <row r="137" spans="1:20" ht="19.5" customHeight="1" x14ac:dyDescent="0.3">
      <c r="D137" s="16"/>
    </row>
    <row r="138" spans="1:20" ht="19.5" customHeight="1" x14ac:dyDescent="0.3">
      <c r="A138" s="226" t="s">
        <v>102</v>
      </c>
      <c r="B138" s="226"/>
      <c r="C138" s="226"/>
      <c r="D138" s="226"/>
      <c r="E138" s="226"/>
      <c r="F138" s="226"/>
      <c r="G138" s="226"/>
      <c r="H138" s="226"/>
    </row>
  </sheetData>
  <mergeCells count="9">
    <mergeCell ref="A132:H132"/>
    <mergeCell ref="A133:H133"/>
    <mergeCell ref="A138:H138"/>
    <mergeCell ref="A1:H1"/>
    <mergeCell ref="A2:H2"/>
    <mergeCell ref="A110:G110"/>
    <mergeCell ref="E126:H126"/>
    <mergeCell ref="E127:H127"/>
    <mergeCell ref="E131:H131"/>
  </mergeCells>
  <printOptions horizontalCentered="1"/>
  <pageMargins left="0.55118110236220474" right="0.27559055118110237" top="0.87" bottom="0.68" header="0.47244094488188981" footer="0.23622047244094491"/>
  <pageSetup paperSize="9" scale="55" fitToHeight="2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B699A-01E3-4E54-A7E4-022046BFA231}">
  <sheetPr>
    <pageSetUpPr fitToPage="1"/>
  </sheetPr>
  <dimension ref="A1:T186"/>
  <sheetViews>
    <sheetView zoomScale="56" zoomScaleNormal="73" workbookViewId="0">
      <selection activeCell="J14" sqref="J14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19.109375" style="2" customWidth="1"/>
    <col min="11" max="14" width="9.21875" style="2"/>
    <col min="15" max="15" width="11" style="2" bestFit="1" customWidth="1"/>
    <col min="16" max="16384" width="9.21875" style="2"/>
  </cols>
  <sheetData>
    <row r="1" spans="1:20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0" ht="19.5" customHeight="1" x14ac:dyDescent="0.3">
      <c r="A2" s="227" t="s">
        <v>395</v>
      </c>
      <c r="B2" s="227"/>
      <c r="C2" s="227"/>
      <c r="D2" s="227"/>
      <c r="E2" s="227"/>
      <c r="F2" s="227"/>
      <c r="G2" s="227"/>
      <c r="H2" s="227"/>
      <c r="I2" s="1"/>
    </row>
    <row r="3" spans="1:20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0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0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0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0" ht="19.5" customHeight="1" x14ac:dyDescent="0.3">
      <c r="B7" s="16"/>
      <c r="C7" s="16"/>
      <c r="F7" s="18"/>
    </row>
    <row r="8" spans="1:20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0" ht="18" customHeight="1" x14ac:dyDescent="0.3">
      <c r="A9" s="67">
        <v>46054</v>
      </c>
      <c r="B9" s="68"/>
      <c r="C9" s="69"/>
      <c r="D9" s="70" t="s">
        <v>17</v>
      </c>
      <c r="E9" s="71">
        <f>jan!G13</f>
        <v>9312254966.75</v>
      </c>
      <c r="F9" s="72"/>
      <c r="G9" s="73">
        <f>E9</f>
        <v>9312254966.75</v>
      </c>
      <c r="H9" s="73">
        <f>G9</f>
        <v>9312254966.75</v>
      </c>
      <c r="I9"/>
      <c r="J9" s="29"/>
      <c r="K9" s="29"/>
      <c r="L9" s="29"/>
      <c r="M9" s="29"/>
      <c r="N9" s="29"/>
      <c r="O9" s="127"/>
      <c r="P9" s="29"/>
      <c r="Q9" s="29"/>
      <c r="R9" s="29"/>
      <c r="S9" s="29"/>
      <c r="T9" s="30"/>
    </row>
    <row r="10" spans="1:20" ht="18" customHeight="1" x14ac:dyDescent="0.3">
      <c r="A10" s="22">
        <v>46081</v>
      </c>
      <c r="B10" s="26"/>
      <c r="C10" s="27"/>
      <c r="D10" s="28" t="s">
        <v>248</v>
      </c>
      <c r="E10" s="31">
        <v>1449267250</v>
      </c>
      <c r="F10" s="24"/>
      <c r="G10" s="25">
        <f>(G9+E10)-F10</f>
        <v>10761522216.75</v>
      </c>
      <c r="H10" s="25">
        <f>G10</f>
        <v>10761522216.75</v>
      </c>
      <c r="I10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60"/>
    </row>
    <row r="11" spans="1:20" ht="18" customHeight="1" x14ac:dyDescent="0.3">
      <c r="A11" s="22">
        <v>46055</v>
      </c>
      <c r="B11" s="26"/>
      <c r="C11" s="27"/>
      <c r="D11" s="28" t="s">
        <v>458</v>
      </c>
      <c r="E11" s="31"/>
      <c r="F11" s="24">
        <v>6500060000</v>
      </c>
      <c r="G11" s="25">
        <f t="shared" ref="G11:G13" si="0">(G10+E11)-F11</f>
        <v>4261462216.75</v>
      </c>
      <c r="H11" s="25">
        <f t="shared" ref="H11:H13" si="1">G11</f>
        <v>4261462216.75</v>
      </c>
      <c r="I11" s="125">
        <f>F11</f>
        <v>6500060000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60"/>
    </row>
    <row r="12" spans="1:20" ht="18" customHeight="1" x14ac:dyDescent="0.3">
      <c r="A12" s="22">
        <v>46073</v>
      </c>
      <c r="B12" s="26"/>
      <c r="C12" s="27"/>
      <c r="D12" s="28" t="s">
        <v>459</v>
      </c>
      <c r="E12" s="31"/>
      <c r="F12" s="24">
        <v>1500000000</v>
      </c>
      <c r="G12" s="25">
        <f t="shared" si="0"/>
        <v>2761462216.75</v>
      </c>
      <c r="H12" s="25">
        <f t="shared" si="1"/>
        <v>2761462216.75</v>
      </c>
      <c r="I12" s="125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60"/>
    </row>
    <row r="13" spans="1:20" ht="18" customHeight="1" x14ac:dyDescent="0.3">
      <c r="A13" s="22">
        <v>46081</v>
      </c>
      <c r="B13" s="26"/>
      <c r="C13" s="27"/>
      <c r="D13" s="28" t="s">
        <v>34</v>
      </c>
      <c r="E13" s="31"/>
      <c r="F13" s="24">
        <v>15000</v>
      </c>
      <c r="G13" s="25">
        <f t="shared" si="0"/>
        <v>2761447216.75</v>
      </c>
      <c r="H13" s="25">
        <f t="shared" si="1"/>
        <v>2761447216.75</v>
      </c>
      <c r="I13" s="125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60"/>
    </row>
    <row r="14" spans="1:20" ht="22.05" customHeight="1" x14ac:dyDescent="0.2">
      <c r="A14" s="74"/>
      <c r="B14" s="26"/>
      <c r="C14" s="76"/>
      <c r="D14" s="77" t="s">
        <v>76</v>
      </c>
      <c r="E14" s="78">
        <f>SUM(E9:E13)</f>
        <v>10761522216.75</v>
      </c>
      <c r="F14" s="78">
        <f>SUM(F10:F13)</f>
        <v>8000075000</v>
      </c>
      <c r="G14" s="79">
        <f>E14-F14</f>
        <v>2761447216.75</v>
      </c>
      <c r="H14" s="80">
        <f t="shared" ref="H14" si="2">G14</f>
        <v>2761447216.75</v>
      </c>
      <c r="I14" s="194">
        <v>2761447216.75</v>
      </c>
      <c r="J14" s="196">
        <f>I14-G14</f>
        <v>0</v>
      </c>
      <c r="O14" s="127"/>
    </row>
    <row r="15" spans="1:20" ht="15.45" customHeight="1" x14ac:dyDescent="0.3">
      <c r="A15" s="22"/>
      <c r="B15" s="26"/>
      <c r="C15" s="27"/>
      <c r="D15" s="57"/>
      <c r="E15" s="58"/>
      <c r="F15" s="58"/>
      <c r="G15" s="25"/>
      <c r="H15" s="25"/>
      <c r="I15" s="125">
        <f t="shared" ref="I15:I75" si="3">F15</f>
        <v>0</v>
      </c>
      <c r="O15" s="118"/>
    </row>
    <row r="16" spans="1:20" ht="18" customHeight="1" x14ac:dyDescent="0.3">
      <c r="A16" s="67">
        <v>46054</v>
      </c>
      <c r="B16" s="68"/>
      <c r="C16" s="69"/>
      <c r="D16" s="70" t="s">
        <v>19</v>
      </c>
      <c r="E16" s="71">
        <f>jan!G26</f>
        <v>4882306493.9799976</v>
      </c>
      <c r="F16" s="72"/>
      <c r="G16" s="73">
        <f>E16</f>
        <v>4882306493.9799976</v>
      </c>
      <c r="H16" s="73">
        <f>H14+G16</f>
        <v>7643753710.7299976</v>
      </c>
      <c r="I16" s="125">
        <f t="shared" si="3"/>
        <v>0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1:20" ht="18" customHeight="1" x14ac:dyDescent="0.3">
      <c r="A17" s="22">
        <v>46055.084432870368</v>
      </c>
      <c r="B17" s="26"/>
      <c r="C17" s="27"/>
      <c r="D17" s="28" t="s">
        <v>461</v>
      </c>
      <c r="E17" s="31"/>
      <c r="F17" s="31">
        <v>10000</v>
      </c>
      <c r="G17" s="25">
        <f>(G16+E17)-F17</f>
        <v>4882296493.9799976</v>
      </c>
      <c r="H17" s="25">
        <f>(H16+E17)-F17</f>
        <v>7643743710.7299976</v>
      </c>
      <c r="I17" s="125"/>
      <c r="J17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8" customHeight="1" x14ac:dyDescent="0.3">
      <c r="A18" s="22">
        <v>46056.095046296294</v>
      </c>
      <c r="B18" s="26"/>
      <c r="C18" s="27"/>
      <c r="D18" s="28" t="s">
        <v>34</v>
      </c>
      <c r="E18" s="31"/>
      <c r="F18" s="31">
        <v>15000</v>
      </c>
      <c r="G18" s="25">
        <f t="shared" ref="G18:G19" si="4">(G17+E18)-F18</f>
        <v>4882281493.9799976</v>
      </c>
      <c r="H18" s="25">
        <f t="shared" ref="H18:H19" si="5">(H17+E18)-F18</f>
        <v>7643728710.7299976</v>
      </c>
      <c r="I18" s="125"/>
      <c r="J18"/>
      <c r="K18" s="29"/>
      <c r="L18" s="29"/>
      <c r="M18" s="29"/>
      <c r="N18" s="29"/>
      <c r="O18" s="29"/>
      <c r="P18" s="29"/>
      <c r="Q18" s="29"/>
      <c r="R18" s="29"/>
      <c r="S18" s="29"/>
      <c r="T18" s="30"/>
    </row>
    <row r="19" spans="1:20" ht="18" customHeight="1" x14ac:dyDescent="0.3">
      <c r="A19" s="22">
        <v>46059.614201388889</v>
      </c>
      <c r="B19" s="26"/>
      <c r="C19" s="27"/>
      <c r="D19" s="28" t="s">
        <v>462</v>
      </c>
      <c r="E19" s="31"/>
      <c r="F19" s="31">
        <v>3500000</v>
      </c>
      <c r="G19" s="25">
        <f t="shared" si="4"/>
        <v>4878781493.9799976</v>
      </c>
      <c r="H19" s="25">
        <f t="shared" si="5"/>
        <v>7640228710.7299976</v>
      </c>
      <c r="I19" s="125">
        <f t="shared" si="3"/>
        <v>3500000</v>
      </c>
      <c r="J19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1:20" ht="18" customHeight="1" x14ac:dyDescent="0.3">
      <c r="A20" s="22">
        <v>46073</v>
      </c>
      <c r="B20" s="26"/>
      <c r="C20" s="27"/>
      <c r="D20" s="28" t="s">
        <v>459</v>
      </c>
      <c r="E20" s="31"/>
      <c r="F20" s="24">
        <v>1500000000</v>
      </c>
      <c r="G20" s="25">
        <f t="shared" ref="G20:G24" si="6">(G19+E20)-F20</f>
        <v>3378781493.9799976</v>
      </c>
      <c r="H20" s="25">
        <f t="shared" ref="H20:H24" si="7">(H19+E20)-F20</f>
        <v>6140228710.7299976</v>
      </c>
      <c r="I20" s="125"/>
      <c r="J20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ht="18" customHeight="1" x14ac:dyDescent="0.3">
      <c r="A21" s="22">
        <v>46080</v>
      </c>
      <c r="B21" s="26"/>
      <c r="C21" s="27"/>
      <c r="D21" s="28" t="s">
        <v>459</v>
      </c>
      <c r="E21" s="31"/>
      <c r="F21" s="24">
        <v>1000000000</v>
      </c>
      <c r="G21" s="25">
        <f t="shared" si="6"/>
        <v>2378781493.9799976</v>
      </c>
      <c r="H21" s="25">
        <f t="shared" si="7"/>
        <v>5140228710.7299976</v>
      </c>
      <c r="I21" s="125"/>
      <c r="J21"/>
      <c r="K21" s="29"/>
      <c r="L21" s="29"/>
      <c r="M21" s="29"/>
      <c r="N21" s="29"/>
      <c r="O21" s="29"/>
      <c r="P21" s="29"/>
      <c r="Q21" s="29"/>
      <c r="R21" s="29"/>
      <c r="S21" s="29"/>
      <c r="T21" s="30"/>
    </row>
    <row r="22" spans="1:20" ht="18" customHeight="1" x14ac:dyDescent="0.3">
      <c r="A22" s="22">
        <v>46081</v>
      </c>
      <c r="B22" s="26"/>
      <c r="C22" s="27"/>
      <c r="D22" s="28" t="s">
        <v>49</v>
      </c>
      <c r="E22" s="31"/>
      <c r="F22" s="31">
        <v>502064.61</v>
      </c>
      <c r="G22" s="25">
        <f t="shared" si="6"/>
        <v>2378279429.3699975</v>
      </c>
      <c r="H22" s="25">
        <f t="shared" si="7"/>
        <v>5139726646.119998</v>
      </c>
      <c r="I22" s="125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30"/>
    </row>
    <row r="23" spans="1:20" ht="18" customHeight="1" thickBot="1" x14ac:dyDescent="0.35">
      <c r="A23" s="22">
        <v>46081</v>
      </c>
      <c r="B23" s="26"/>
      <c r="C23" s="27"/>
      <c r="D23" s="28" t="s">
        <v>57</v>
      </c>
      <c r="E23" s="31">
        <v>2510323.0699999998</v>
      </c>
      <c r="F23" s="31"/>
      <c r="G23" s="25">
        <f t="shared" si="6"/>
        <v>2380789752.4399977</v>
      </c>
      <c r="H23" s="25">
        <f t="shared" si="7"/>
        <v>5142236969.1899977</v>
      </c>
      <c r="I23" s="125">
        <f t="shared" si="3"/>
        <v>0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30"/>
    </row>
    <row r="24" spans="1:20" ht="18" customHeight="1" x14ac:dyDescent="0.3">
      <c r="A24" s="22">
        <v>46081</v>
      </c>
      <c r="B24" s="26"/>
      <c r="C24" s="27"/>
      <c r="D24" s="28" t="s">
        <v>248</v>
      </c>
      <c r="E24" s="31">
        <v>2434260250</v>
      </c>
      <c r="F24" s="31"/>
      <c r="G24" s="25">
        <f t="shared" si="6"/>
        <v>4815050002.4399977</v>
      </c>
      <c r="H24" s="25">
        <f t="shared" si="7"/>
        <v>7576497219.1899977</v>
      </c>
      <c r="I24" s="125">
        <f t="shared" si="3"/>
        <v>0</v>
      </c>
      <c r="J24" s="29"/>
      <c r="K24" s="29"/>
      <c r="L24" s="29"/>
      <c r="M24" s="29"/>
      <c r="N24" s="29"/>
      <c r="O24" s="128"/>
      <c r="P24" s="29"/>
      <c r="Q24" s="29"/>
      <c r="R24" s="29"/>
      <c r="S24" s="29"/>
      <c r="T24" s="30"/>
    </row>
    <row r="25" spans="1:20" ht="22.05" customHeight="1" x14ac:dyDescent="0.2">
      <c r="A25" s="74"/>
      <c r="B25" s="75"/>
      <c r="C25" s="76"/>
      <c r="D25" s="77" t="s">
        <v>76</v>
      </c>
      <c r="E25" s="78">
        <f>SUM(E16:E24)</f>
        <v>7319077067.0499973</v>
      </c>
      <c r="F25" s="119">
        <f>SUM(F16:F24)</f>
        <v>2504027064.6100001</v>
      </c>
      <c r="G25" s="79">
        <f>E25-F25</f>
        <v>4815050002.4399967</v>
      </c>
      <c r="H25" s="80">
        <f>H24</f>
        <v>7576497219.1899977</v>
      </c>
      <c r="I25" s="194">
        <v>4815050002.4399996</v>
      </c>
      <c r="J25" s="196">
        <f>I25-G25</f>
        <v>0</v>
      </c>
      <c r="O25" s="116"/>
    </row>
    <row r="26" spans="1:20" ht="22.05" customHeight="1" x14ac:dyDescent="0.3">
      <c r="A26" s="22"/>
      <c r="B26" s="26"/>
      <c r="C26" s="27"/>
      <c r="D26" s="57"/>
      <c r="E26" s="58"/>
      <c r="F26" s="58"/>
      <c r="G26" s="25"/>
      <c r="H26" s="25"/>
      <c r="I26" s="125">
        <f t="shared" si="3"/>
        <v>0</v>
      </c>
    </row>
    <row r="27" spans="1:20" ht="18" customHeight="1" x14ac:dyDescent="0.3">
      <c r="A27" s="67">
        <v>46054</v>
      </c>
      <c r="B27" s="68"/>
      <c r="C27" s="69"/>
      <c r="D27" s="70" t="s">
        <v>21</v>
      </c>
      <c r="E27" s="71">
        <f>jan!G34</f>
        <v>3583012700.1500015</v>
      </c>
      <c r="F27" s="72"/>
      <c r="G27" s="73">
        <f>E27</f>
        <v>3583012700.1500015</v>
      </c>
      <c r="H27" s="73">
        <f>H25+G27</f>
        <v>11159509919.34</v>
      </c>
      <c r="I27" s="125">
        <f t="shared" si="3"/>
        <v>0</v>
      </c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30"/>
    </row>
    <row r="28" spans="1:20" ht="18" customHeight="1" x14ac:dyDescent="0.3">
      <c r="A28" s="22">
        <v>46059.614201388889</v>
      </c>
      <c r="B28" s="26"/>
      <c r="C28" s="27"/>
      <c r="D28" s="136" t="s">
        <v>463</v>
      </c>
      <c r="E28" s="23"/>
      <c r="F28" s="31">
        <v>23500000</v>
      </c>
      <c r="G28" s="25">
        <f>(G27+E28)-F28</f>
        <v>3559512700.1500015</v>
      </c>
      <c r="H28" s="25">
        <f>(H27+E28)-F28</f>
        <v>11136009919.34</v>
      </c>
      <c r="I28" s="125">
        <f t="shared" si="3"/>
        <v>23500000</v>
      </c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30"/>
    </row>
    <row r="29" spans="1:20" ht="18" customHeight="1" x14ac:dyDescent="0.3">
      <c r="A29" s="22">
        <v>46081</v>
      </c>
      <c r="B29" s="26"/>
      <c r="C29" s="27"/>
      <c r="D29" s="28" t="s">
        <v>34</v>
      </c>
      <c r="E29" s="23"/>
      <c r="F29" s="23">
        <v>15000</v>
      </c>
      <c r="G29" s="25">
        <f t="shared" ref="G29:G30" si="8">(G28+E29)-F29</f>
        <v>3559497700.1500015</v>
      </c>
      <c r="H29" s="25">
        <f t="shared" ref="H29:H30" si="9">(H28+E29)-F29</f>
        <v>11135994919.34</v>
      </c>
      <c r="I29" s="125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30"/>
    </row>
    <row r="30" spans="1:20" ht="18" customHeight="1" x14ac:dyDescent="0.3">
      <c r="A30" s="22">
        <v>46081</v>
      </c>
      <c r="B30" s="26"/>
      <c r="C30" s="27"/>
      <c r="D30" s="28" t="s">
        <v>248</v>
      </c>
      <c r="E30" s="23">
        <v>566380000</v>
      </c>
      <c r="F30" s="23"/>
      <c r="G30" s="25">
        <f t="shared" si="8"/>
        <v>4125877700.1500015</v>
      </c>
      <c r="H30" s="25">
        <f t="shared" si="9"/>
        <v>11702374919.34</v>
      </c>
      <c r="I30" s="125">
        <f t="shared" si="3"/>
        <v>0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30"/>
    </row>
    <row r="31" spans="1:20" ht="22.05" customHeight="1" x14ac:dyDescent="0.2">
      <c r="A31" s="74"/>
      <c r="B31" s="75"/>
      <c r="C31" s="76"/>
      <c r="D31" s="77" t="s">
        <v>76</v>
      </c>
      <c r="E31" s="78">
        <f>SUM(E27:E30)</f>
        <v>4149392700.1500015</v>
      </c>
      <c r="F31" s="78">
        <f>SUM(F27:F30)</f>
        <v>23515000</v>
      </c>
      <c r="G31" s="79">
        <f>E31-F31</f>
        <v>4125877700.1500015</v>
      </c>
      <c r="H31" s="25">
        <f>H30</f>
        <v>11702374919.34</v>
      </c>
      <c r="I31" s="194">
        <v>4125877700.1500001</v>
      </c>
      <c r="J31" s="196">
        <f>I31-G31</f>
        <v>0</v>
      </c>
    </row>
    <row r="32" spans="1:20" ht="18" customHeight="1" x14ac:dyDescent="0.3">
      <c r="A32" s="22"/>
      <c r="B32" s="26"/>
      <c r="C32" s="27"/>
      <c r="D32" s="66"/>
      <c r="E32" s="31"/>
      <c r="F32" s="48"/>
      <c r="G32" s="25"/>
      <c r="H32" s="25"/>
      <c r="I32" s="125">
        <f t="shared" si="3"/>
        <v>0</v>
      </c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</row>
    <row r="33" spans="1:20" ht="18" customHeight="1" x14ac:dyDescent="0.3">
      <c r="A33" s="67">
        <v>46054</v>
      </c>
      <c r="B33" s="68"/>
      <c r="C33" s="69"/>
      <c r="D33" s="70" t="s">
        <v>20</v>
      </c>
      <c r="E33" s="71">
        <f>jan!G39</f>
        <v>66165833.280000001</v>
      </c>
      <c r="F33" s="72"/>
      <c r="G33" s="73">
        <f>E33</f>
        <v>66165833.280000001</v>
      </c>
      <c r="H33" s="73">
        <f>H31+G33</f>
        <v>11768540752.620001</v>
      </c>
      <c r="I33" s="125">
        <f t="shared" si="3"/>
        <v>0</v>
      </c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30"/>
    </row>
    <row r="34" spans="1:20" ht="18" customHeight="1" x14ac:dyDescent="0.3">
      <c r="A34" s="22">
        <v>46081</v>
      </c>
      <c r="B34" s="26"/>
      <c r="C34" s="27"/>
      <c r="D34" s="28" t="s">
        <v>257</v>
      </c>
      <c r="E34" s="23">
        <v>220000</v>
      </c>
      <c r="F34" s="24"/>
      <c r="G34" s="25">
        <f>(G33+E34)-F34</f>
        <v>66385833.280000001</v>
      </c>
      <c r="H34" s="25">
        <f>(H33+E34)-F34</f>
        <v>11768760752.620001</v>
      </c>
      <c r="I34" s="125">
        <f t="shared" si="3"/>
        <v>0</v>
      </c>
      <c r="J34" s="29"/>
      <c r="K34" s="29"/>
      <c r="L34" s="29"/>
      <c r="M34" s="29"/>
      <c r="N34" s="29"/>
      <c r="O34" s="127"/>
      <c r="P34" s="29"/>
      <c r="Q34" s="29"/>
      <c r="R34" s="29"/>
      <c r="S34" s="29"/>
      <c r="T34" s="30"/>
    </row>
    <row r="35" spans="1:20" ht="18" customHeight="1" thickBot="1" x14ac:dyDescent="0.35">
      <c r="A35" s="22">
        <v>46081</v>
      </c>
      <c r="B35" s="26"/>
      <c r="C35" s="27"/>
      <c r="D35" s="44" t="s">
        <v>258</v>
      </c>
      <c r="E35" s="31"/>
      <c r="F35" s="48">
        <v>15000</v>
      </c>
      <c r="G35" s="25">
        <f>(G34+E35)-F35</f>
        <v>66370833.280000001</v>
      </c>
      <c r="H35" s="25">
        <f>(H34+E35)-F35</f>
        <v>11768745752.620001</v>
      </c>
      <c r="I35" s="125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30"/>
    </row>
    <row r="36" spans="1:20" ht="22.05" customHeight="1" x14ac:dyDescent="0.3">
      <c r="A36" s="74"/>
      <c r="B36" s="75"/>
      <c r="C36" s="76"/>
      <c r="D36" s="77" t="s">
        <v>76</v>
      </c>
      <c r="E36" s="78">
        <f>SUM(E33:E35)</f>
        <v>66385833.280000001</v>
      </c>
      <c r="F36" s="78">
        <f>SUM(F33:F35)</f>
        <v>15000</v>
      </c>
      <c r="G36" s="79">
        <f>E36-F36</f>
        <v>66370833.280000001</v>
      </c>
      <c r="H36" s="80">
        <f>H35</f>
        <v>11768745752.620001</v>
      </c>
      <c r="I36" s="193">
        <v>66370833.280000001</v>
      </c>
      <c r="J36" s="196">
        <f>I36-G36</f>
        <v>0</v>
      </c>
    </row>
    <row r="37" spans="1:20" ht="18" customHeight="1" thickBot="1" x14ac:dyDescent="0.35">
      <c r="A37" s="22"/>
      <c r="B37" s="26"/>
      <c r="C37" s="27"/>
      <c r="D37" s="28"/>
      <c r="E37" s="23"/>
      <c r="F37" s="24"/>
      <c r="G37" s="25"/>
      <c r="H37" s="25"/>
      <c r="I37" s="125">
        <f t="shared" si="3"/>
        <v>0</v>
      </c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60"/>
    </row>
    <row r="38" spans="1:20" ht="18" customHeight="1" x14ac:dyDescent="0.3">
      <c r="A38" s="67">
        <v>46054</v>
      </c>
      <c r="B38" s="68"/>
      <c r="C38" s="69"/>
      <c r="D38" s="70" t="s">
        <v>22</v>
      </c>
      <c r="E38" s="71">
        <f>jan!G43</f>
        <v>9334301</v>
      </c>
      <c r="F38" s="72"/>
      <c r="G38" s="73">
        <f>E38</f>
        <v>9334301</v>
      </c>
      <c r="H38" s="73">
        <f>H36+G38</f>
        <v>11778080053.620001</v>
      </c>
      <c r="I38" s="125">
        <f t="shared" si="3"/>
        <v>0</v>
      </c>
      <c r="J38" s="29"/>
      <c r="K38" s="29"/>
      <c r="L38" s="29"/>
      <c r="M38" s="29"/>
      <c r="N38" s="29"/>
      <c r="O38" s="128"/>
      <c r="P38" s="29"/>
      <c r="Q38" s="29"/>
      <c r="R38" s="29"/>
      <c r="S38" s="29"/>
      <c r="T38" s="30"/>
    </row>
    <row r="39" spans="1:20" ht="18" customHeight="1" x14ac:dyDescent="0.3">
      <c r="A39" s="22">
        <v>46081</v>
      </c>
      <c r="B39" s="26"/>
      <c r="C39" s="27"/>
      <c r="D39" s="44" t="s">
        <v>259</v>
      </c>
      <c r="E39" s="31"/>
      <c r="F39" s="48">
        <v>15000</v>
      </c>
      <c r="G39" s="25">
        <f>G38-F39</f>
        <v>9319301</v>
      </c>
      <c r="H39" s="25">
        <f>H38-F39</f>
        <v>11778065053.620001</v>
      </c>
      <c r="I39" s="125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30"/>
    </row>
    <row r="40" spans="1:20" ht="18" customHeight="1" x14ac:dyDescent="0.3">
      <c r="A40" s="74"/>
      <c r="B40" s="75"/>
      <c r="C40" s="76"/>
      <c r="D40" s="77" t="s">
        <v>76</v>
      </c>
      <c r="E40" s="92">
        <f>SUM(E37:E39)</f>
        <v>9334301</v>
      </c>
      <c r="F40" s="92">
        <f>SUM(F37:F39)</f>
        <v>15000</v>
      </c>
      <c r="G40" s="93">
        <f>E40-F40</f>
        <v>9319301</v>
      </c>
      <c r="H40" s="25">
        <f>H39</f>
        <v>11778065053.620001</v>
      </c>
      <c r="I40" s="125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30"/>
    </row>
    <row r="41" spans="1:20" ht="18" customHeight="1" x14ac:dyDescent="0.3">
      <c r="A41" s="22"/>
      <c r="B41" s="26"/>
      <c r="C41" s="27"/>
      <c r="D41" s="66"/>
      <c r="E41" s="31"/>
      <c r="F41" s="48"/>
      <c r="G41" s="25"/>
      <c r="H41" s="25"/>
      <c r="I41" s="125">
        <f t="shared" si="3"/>
        <v>0</v>
      </c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0"/>
    </row>
    <row r="42" spans="1:20" ht="18" customHeight="1" x14ac:dyDescent="0.3">
      <c r="A42" s="67">
        <v>46054</v>
      </c>
      <c r="B42" s="68"/>
      <c r="C42" s="69"/>
      <c r="D42" s="70" t="s">
        <v>18</v>
      </c>
      <c r="E42" s="71">
        <f>jan!G51</f>
        <v>4764881464.8700008</v>
      </c>
      <c r="F42" s="72"/>
      <c r="G42" s="73">
        <f>E42</f>
        <v>4764881464.8700008</v>
      </c>
      <c r="H42" s="73">
        <f>H40+G42</f>
        <v>16542946518.490002</v>
      </c>
      <c r="I42" s="125">
        <f t="shared" si="3"/>
        <v>0</v>
      </c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0"/>
    </row>
    <row r="43" spans="1:20" ht="22.05" customHeight="1" x14ac:dyDescent="0.3">
      <c r="A43" s="22">
        <v>46056.389675925922</v>
      </c>
      <c r="B43" s="26"/>
      <c r="C43" s="27"/>
      <c r="D43" s="28" t="s">
        <v>464</v>
      </c>
      <c r="E43" s="23"/>
      <c r="F43" s="23">
        <v>3000000000</v>
      </c>
      <c r="G43" s="25">
        <f>(G42+E43)-F43</f>
        <v>1764881464.8700008</v>
      </c>
      <c r="H43" s="25">
        <f>(H42+E43)-F43</f>
        <v>13542946518.490002</v>
      </c>
      <c r="I43" s="125"/>
      <c r="J43"/>
    </row>
    <row r="44" spans="1:20" ht="22.05" customHeight="1" x14ac:dyDescent="0.3">
      <c r="A44" s="22">
        <v>46081.532638888886</v>
      </c>
      <c r="B44" s="26"/>
      <c r="C44" s="27"/>
      <c r="D44" s="28" t="s">
        <v>34</v>
      </c>
      <c r="E44" s="23"/>
      <c r="F44" s="23">
        <v>15000</v>
      </c>
      <c r="G44" s="25">
        <f t="shared" ref="G44:G45" si="10">(G43+E44)-F44</f>
        <v>1764866464.8700008</v>
      </c>
      <c r="H44" s="25">
        <f t="shared" ref="H44:H45" si="11">(H43+E44)-F44</f>
        <v>13542931518.490002</v>
      </c>
      <c r="I44" s="125"/>
      <c r="J44"/>
    </row>
    <row r="45" spans="1:20" ht="22.05" customHeight="1" x14ac:dyDescent="0.3">
      <c r="A45" s="22">
        <v>46081</v>
      </c>
      <c r="B45" s="26"/>
      <c r="C45" s="27"/>
      <c r="D45" s="28" t="s">
        <v>248</v>
      </c>
      <c r="E45" s="23">
        <v>933388500</v>
      </c>
      <c r="F45" s="24"/>
      <c r="G45" s="25">
        <f t="shared" si="10"/>
        <v>2698254964.8700008</v>
      </c>
      <c r="H45" s="25">
        <f t="shared" si="11"/>
        <v>14476320018.490002</v>
      </c>
      <c r="I45" s="125">
        <f t="shared" si="3"/>
        <v>0</v>
      </c>
      <c r="J45"/>
    </row>
    <row r="46" spans="1:20" ht="18" customHeight="1" x14ac:dyDescent="0.2">
      <c r="A46" s="22"/>
      <c r="B46" s="26"/>
      <c r="C46" s="27"/>
      <c r="D46" s="77" t="s">
        <v>76</v>
      </c>
      <c r="E46" s="92">
        <f>SUM(E42:E45)</f>
        <v>5698269964.8700008</v>
      </c>
      <c r="F46" s="92">
        <f>SUM(F43:F45)</f>
        <v>3000015000</v>
      </c>
      <c r="G46" s="93">
        <f>E46-F46</f>
        <v>2698254964.8700008</v>
      </c>
      <c r="H46" s="25">
        <f>H45</f>
        <v>14476320018.490002</v>
      </c>
      <c r="I46" s="194">
        <v>2698254964.8699999</v>
      </c>
      <c r="J46" s="196">
        <f>I46-G46</f>
        <v>0</v>
      </c>
      <c r="K46" s="29"/>
      <c r="L46" s="29"/>
      <c r="M46" s="29"/>
      <c r="N46" s="29"/>
      <c r="O46" s="29"/>
      <c r="P46" s="29"/>
      <c r="Q46" s="29"/>
      <c r="R46" s="29"/>
      <c r="S46" s="29"/>
      <c r="T46" s="30"/>
    </row>
    <row r="47" spans="1:20" ht="18" customHeight="1" x14ac:dyDescent="0.3">
      <c r="A47" s="22"/>
      <c r="B47" s="26"/>
      <c r="C47" s="27"/>
      <c r="D47" s="28"/>
      <c r="E47" s="31"/>
      <c r="F47" s="24"/>
      <c r="G47" s="25"/>
      <c r="H47" s="25"/>
      <c r="I47" s="125">
        <f t="shared" si="3"/>
        <v>0</v>
      </c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30"/>
    </row>
    <row r="48" spans="1:20" ht="18" customHeight="1" x14ac:dyDescent="0.3">
      <c r="A48" s="67">
        <v>46054</v>
      </c>
      <c r="B48" s="68"/>
      <c r="C48" s="69"/>
      <c r="D48" s="70" t="s">
        <v>24</v>
      </c>
      <c r="E48" s="71">
        <f>jan!G108</f>
        <v>1111381853.3199987</v>
      </c>
      <c r="F48" s="72"/>
      <c r="G48" s="73">
        <f>E48</f>
        <v>1111381853.3199987</v>
      </c>
      <c r="H48" s="73">
        <f>H46+G48</f>
        <v>15587701871.810001</v>
      </c>
      <c r="I48" s="125">
        <f t="shared" si="3"/>
        <v>0</v>
      </c>
      <c r="J48"/>
      <c r="K48" s="29"/>
      <c r="L48" s="29"/>
      <c r="M48" s="29"/>
      <c r="N48" s="29"/>
      <c r="O48" s="29"/>
      <c r="P48" s="29"/>
      <c r="Q48" s="29"/>
      <c r="R48" s="29"/>
      <c r="S48" s="29"/>
      <c r="T48" s="30"/>
    </row>
    <row r="49" spans="1:20" ht="18" customHeight="1" x14ac:dyDescent="0.3">
      <c r="A49" s="22">
        <v>46054.284120370372</v>
      </c>
      <c r="B49" s="26"/>
      <c r="C49" s="27"/>
      <c r="D49" s="137" t="s">
        <v>400</v>
      </c>
      <c r="E49" s="120"/>
      <c r="F49" s="120">
        <v>210000000</v>
      </c>
      <c r="G49" s="25">
        <f>(G48+E49)-F49</f>
        <v>901381853.31999874</v>
      </c>
      <c r="H49" s="25">
        <f>(H48+E49)-F49</f>
        <v>15377701871.810001</v>
      </c>
      <c r="I49" s="125">
        <f t="shared" si="3"/>
        <v>210000000</v>
      </c>
      <c r="J49"/>
      <c r="K49" s="29"/>
      <c r="L49" s="29"/>
      <c r="M49" s="29"/>
      <c r="N49" s="29"/>
      <c r="O49" s="29"/>
      <c r="P49" s="29"/>
      <c r="Q49" s="29"/>
      <c r="R49" s="29"/>
      <c r="S49" s="29"/>
      <c r="T49" s="30"/>
    </row>
    <row r="50" spans="1:20" ht="18" customHeight="1" x14ac:dyDescent="0.3">
      <c r="A50" s="22">
        <v>46054.284120370372</v>
      </c>
      <c r="B50" s="26"/>
      <c r="C50" s="27"/>
      <c r="D50" s="138" t="s">
        <v>51</v>
      </c>
      <c r="E50" s="139"/>
      <c r="F50" s="139">
        <v>2500</v>
      </c>
      <c r="G50" s="25">
        <f t="shared" ref="G50" si="12">(G49+E50)-F50</f>
        <v>901379353.31999874</v>
      </c>
      <c r="H50" s="25">
        <f t="shared" ref="H50" si="13">(H49+E50)-F50</f>
        <v>15377699371.810001</v>
      </c>
      <c r="I50" s="125">
        <f t="shared" si="3"/>
        <v>2500</v>
      </c>
      <c r="J50" s="127"/>
      <c r="K50" s="29"/>
      <c r="L50" s="29"/>
      <c r="M50" s="29"/>
      <c r="N50" s="29"/>
      <c r="O50" s="29"/>
      <c r="P50" s="29"/>
      <c r="Q50" s="29"/>
      <c r="R50" s="29"/>
      <c r="S50" s="29"/>
      <c r="T50" s="30"/>
    </row>
    <row r="51" spans="1:20" ht="18" customHeight="1" x14ac:dyDescent="0.3">
      <c r="A51" s="22">
        <v>46054.284120370372</v>
      </c>
      <c r="B51" s="26"/>
      <c r="C51" s="27"/>
      <c r="D51" s="138" t="s">
        <v>401</v>
      </c>
      <c r="E51" s="139"/>
      <c r="F51" s="139">
        <v>7000000</v>
      </c>
      <c r="G51" s="25">
        <f t="shared" ref="G51:G114" si="14">(G50+E51)-F51</f>
        <v>894379353.31999874</v>
      </c>
      <c r="H51" s="25">
        <f t="shared" ref="H51:H114" si="15">(H50+E51)-F51</f>
        <v>15370699371.810001</v>
      </c>
      <c r="I51" s="125">
        <f t="shared" si="3"/>
        <v>7000000</v>
      </c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30"/>
    </row>
    <row r="52" spans="1:20" ht="18" customHeight="1" x14ac:dyDescent="0.3">
      <c r="A52" s="22">
        <v>46054.284131944441</v>
      </c>
      <c r="B52" s="26"/>
      <c r="C52" s="27"/>
      <c r="D52" s="138" t="s">
        <v>51</v>
      </c>
      <c r="E52" s="139"/>
      <c r="F52" s="139">
        <v>2500</v>
      </c>
      <c r="G52" s="25">
        <f t="shared" si="14"/>
        <v>894376853.31999874</v>
      </c>
      <c r="H52" s="25">
        <f t="shared" si="15"/>
        <v>15370696871.810001</v>
      </c>
      <c r="I52" s="125">
        <f t="shared" si="3"/>
        <v>2500</v>
      </c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30"/>
    </row>
    <row r="53" spans="1:20" ht="18" customHeight="1" x14ac:dyDescent="0.3">
      <c r="A53" s="22">
        <v>46054.284131944441</v>
      </c>
      <c r="B53" s="26"/>
      <c r="C53" s="27"/>
      <c r="D53" s="138" t="s">
        <v>402</v>
      </c>
      <c r="E53" s="139"/>
      <c r="F53" s="139">
        <v>6000000</v>
      </c>
      <c r="G53" s="25">
        <f t="shared" si="14"/>
        <v>888376853.31999874</v>
      </c>
      <c r="H53" s="25">
        <f t="shared" si="15"/>
        <v>15364696871.810001</v>
      </c>
      <c r="I53" s="125">
        <f t="shared" si="3"/>
        <v>6000000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30"/>
    </row>
    <row r="54" spans="1:20" ht="18" customHeight="1" x14ac:dyDescent="0.3">
      <c r="A54" s="22">
        <v>46054.284143518518</v>
      </c>
      <c r="B54" s="26"/>
      <c r="C54" s="27"/>
      <c r="D54" s="137" t="s">
        <v>51</v>
      </c>
      <c r="E54" s="120"/>
      <c r="F54" s="120">
        <v>2500</v>
      </c>
      <c r="G54" s="25">
        <f t="shared" si="14"/>
        <v>888374353.31999874</v>
      </c>
      <c r="H54" s="25">
        <f t="shared" si="15"/>
        <v>15364694371.810001</v>
      </c>
      <c r="I54" s="125">
        <f t="shared" si="3"/>
        <v>2500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30"/>
    </row>
    <row r="55" spans="1:20" ht="18" customHeight="1" x14ac:dyDescent="0.3">
      <c r="A55" s="22">
        <v>46054.284143518518</v>
      </c>
      <c r="B55" s="26"/>
      <c r="C55" s="27"/>
      <c r="D55" s="137" t="s">
        <v>403</v>
      </c>
      <c r="E55" s="120"/>
      <c r="F55" s="120">
        <v>5160000</v>
      </c>
      <c r="G55" s="25">
        <f t="shared" si="14"/>
        <v>883214353.31999874</v>
      </c>
      <c r="H55" s="25">
        <f t="shared" si="15"/>
        <v>15359534371.810001</v>
      </c>
      <c r="I55" s="125">
        <f t="shared" si="3"/>
        <v>5160000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30"/>
    </row>
    <row r="56" spans="1:20" ht="18" customHeight="1" x14ac:dyDescent="0.3">
      <c r="A56" s="22">
        <v>46056.088692129626</v>
      </c>
      <c r="B56" s="26"/>
      <c r="C56" s="27"/>
      <c r="D56" s="138" t="s">
        <v>34</v>
      </c>
      <c r="E56" s="139"/>
      <c r="F56" s="139">
        <v>10000</v>
      </c>
      <c r="G56" s="25">
        <f t="shared" si="14"/>
        <v>883204353.31999874</v>
      </c>
      <c r="H56" s="25">
        <f t="shared" si="15"/>
        <v>15359524371.810001</v>
      </c>
      <c r="I56" s="125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8" customHeight="1" x14ac:dyDescent="0.3">
      <c r="A57" s="22">
        <v>46056.389675925922</v>
      </c>
      <c r="B57" s="26"/>
      <c r="C57" s="27"/>
      <c r="D57" s="28" t="s">
        <v>298</v>
      </c>
      <c r="E57" s="24">
        <v>3000000000</v>
      </c>
      <c r="F57" s="24"/>
      <c r="G57" s="25">
        <f t="shared" si="14"/>
        <v>3883204353.3199987</v>
      </c>
      <c r="H57" s="25">
        <f t="shared" si="15"/>
        <v>18359524371.810001</v>
      </c>
      <c r="I57" s="125">
        <f t="shared" si="3"/>
        <v>0</v>
      </c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30"/>
    </row>
    <row r="58" spans="1:20" ht="18" customHeight="1" x14ac:dyDescent="0.3">
      <c r="A58" s="22">
        <v>46056.411898148152</v>
      </c>
      <c r="B58" s="26"/>
      <c r="C58" s="27"/>
      <c r="D58" s="140" t="s">
        <v>404</v>
      </c>
      <c r="E58" s="141"/>
      <c r="F58" s="141">
        <v>375000000</v>
      </c>
      <c r="G58" s="25">
        <f t="shared" si="14"/>
        <v>3508204353.3199987</v>
      </c>
      <c r="H58" s="25">
        <f t="shared" si="15"/>
        <v>17984524371.810001</v>
      </c>
      <c r="I58" s="125">
        <f t="shared" si="3"/>
        <v>375000000</v>
      </c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30"/>
    </row>
    <row r="59" spans="1:20" ht="18" customHeight="1" x14ac:dyDescent="0.3">
      <c r="A59" s="22">
        <v>46056.411898148152</v>
      </c>
      <c r="B59" s="26"/>
      <c r="C59" s="27"/>
      <c r="D59" s="140" t="s">
        <v>51</v>
      </c>
      <c r="E59" s="141"/>
      <c r="F59" s="141">
        <v>25000</v>
      </c>
      <c r="G59" s="25">
        <f t="shared" si="14"/>
        <v>3508179353.3199987</v>
      </c>
      <c r="H59" s="25">
        <f t="shared" si="15"/>
        <v>17984499371.810001</v>
      </c>
      <c r="I59" s="125">
        <f t="shared" si="3"/>
        <v>25000</v>
      </c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30"/>
    </row>
    <row r="60" spans="1:20" ht="18" customHeight="1" x14ac:dyDescent="0.3">
      <c r="A60" s="22">
        <v>46056.411898148152</v>
      </c>
      <c r="B60" s="26"/>
      <c r="C60" s="27"/>
      <c r="D60" s="140" t="s">
        <v>405</v>
      </c>
      <c r="E60" s="141"/>
      <c r="F60" s="141">
        <v>375000000</v>
      </c>
      <c r="G60" s="25">
        <f t="shared" si="14"/>
        <v>3133179353.3199987</v>
      </c>
      <c r="H60" s="25">
        <f t="shared" si="15"/>
        <v>17609499371.810001</v>
      </c>
      <c r="I60" s="125">
        <f t="shared" si="3"/>
        <v>375000000</v>
      </c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0"/>
    </row>
    <row r="61" spans="1:20" ht="18" customHeight="1" x14ac:dyDescent="0.3">
      <c r="A61" s="22">
        <v>46056.411898148152</v>
      </c>
      <c r="B61" s="26"/>
      <c r="C61" s="27"/>
      <c r="D61" s="140" t="s">
        <v>51</v>
      </c>
      <c r="E61" s="141"/>
      <c r="F61" s="141">
        <v>25000</v>
      </c>
      <c r="G61" s="25">
        <f t="shared" si="14"/>
        <v>3133154353.3199987</v>
      </c>
      <c r="H61" s="25">
        <f t="shared" si="15"/>
        <v>17609474371.810001</v>
      </c>
      <c r="I61" s="125">
        <f t="shared" si="3"/>
        <v>25000</v>
      </c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0"/>
    </row>
    <row r="62" spans="1:20" ht="18" customHeight="1" x14ac:dyDescent="0.3">
      <c r="A62" s="22">
        <v>46056.411909722221</v>
      </c>
      <c r="B62" s="26"/>
      <c r="C62" s="27"/>
      <c r="D62" s="140" t="s">
        <v>406</v>
      </c>
      <c r="E62" s="141"/>
      <c r="F62" s="141">
        <v>375000000</v>
      </c>
      <c r="G62" s="25">
        <f t="shared" si="14"/>
        <v>2758154353.3199987</v>
      </c>
      <c r="H62" s="25">
        <f t="shared" si="15"/>
        <v>17234474371.810001</v>
      </c>
      <c r="I62" s="125">
        <f t="shared" si="3"/>
        <v>375000000</v>
      </c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ht="18" customHeight="1" x14ac:dyDescent="0.3">
      <c r="A63" s="22">
        <v>46056.411909722221</v>
      </c>
      <c r="B63" s="26"/>
      <c r="C63" s="27"/>
      <c r="D63" s="140" t="s">
        <v>51</v>
      </c>
      <c r="E63" s="141"/>
      <c r="F63" s="141">
        <v>25000</v>
      </c>
      <c r="G63" s="25">
        <f t="shared" si="14"/>
        <v>2758129353.3199987</v>
      </c>
      <c r="H63" s="25">
        <f t="shared" si="15"/>
        <v>17234449371.810001</v>
      </c>
      <c r="I63" s="125">
        <f t="shared" si="3"/>
        <v>25000</v>
      </c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30"/>
    </row>
    <row r="64" spans="1:20" ht="18" customHeight="1" x14ac:dyDescent="0.3">
      <c r="A64" s="22">
        <v>46056.420925925922</v>
      </c>
      <c r="B64" s="26"/>
      <c r="C64" s="27"/>
      <c r="D64" s="142" t="s">
        <v>407</v>
      </c>
      <c r="E64" s="143"/>
      <c r="F64" s="143">
        <v>164100000</v>
      </c>
      <c r="G64" s="25">
        <f t="shared" si="14"/>
        <v>2594029353.3199987</v>
      </c>
      <c r="H64" s="25">
        <f t="shared" si="15"/>
        <v>17070349371.810001</v>
      </c>
      <c r="I64" s="125">
        <f t="shared" si="3"/>
        <v>164100000</v>
      </c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8" customHeight="1" x14ac:dyDescent="0.3">
      <c r="A65" s="22">
        <v>46057.591956018521</v>
      </c>
      <c r="B65" s="26"/>
      <c r="C65" s="27"/>
      <c r="D65" s="144" t="s">
        <v>408</v>
      </c>
      <c r="E65" s="145"/>
      <c r="F65" s="145">
        <v>6740000</v>
      </c>
      <c r="G65" s="25">
        <f t="shared" si="14"/>
        <v>2587289353.3199987</v>
      </c>
      <c r="H65" s="25">
        <f t="shared" si="15"/>
        <v>17063609371.810001</v>
      </c>
      <c r="I65" s="125">
        <f t="shared" si="3"/>
        <v>6740000</v>
      </c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ht="18" customHeight="1" x14ac:dyDescent="0.3">
      <c r="A66" s="22">
        <v>46058.63559027778</v>
      </c>
      <c r="B66" s="26"/>
      <c r="C66" s="27"/>
      <c r="D66" s="146" t="s">
        <v>409</v>
      </c>
      <c r="E66" s="147">
        <v>23206000</v>
      </c>
      <c r="F66" s="147"/>
      <c r="G66" s="25">
        <f t="shared" si="14"/>
        <v>2610495353.3199987</v>
      </c>
      <c r="H66" s="25">
        <f t="shared" si="15"/>
        <v>17086815371.810001</v>
      </c>
      <c r="I66" s="125">
        <f t="shared" si="3"/>
        <v>0</v>
      </c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30"/>
    </row>
    <row r="67" spans="1:20" ht="18" customHeight="1" x14ac:dyDescent="0.3">
      <c r="A67" s="22">
        <v>46059.614189814813</v>
      </c>
      <c r="B67" s="26"/>
      <c r="C67" s="27"/>
      <c r="D67" s="148" t="s">
        <v>410</v>
      </c>
      <c r="E67" s="149"/>
      <c r="F67" s="149">
        <v>14077204</v>
      </c>
      <c r="G67" s="25">
        <f t="shared" si="14"/>
        <v>2596418149.3199987</v>
      </c>
      <c r="H67" s="25">
        <f t="shared" si="15"/>
        <v>17072738167.810001</v>
      </c>
      <c r="I67" s="125">
        <f t="shared" si="3"/>
        <v>14077204</v>
      </c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30"/>
    </row>
    <row r="68" spans="1:20" ht="18" customHeight="1" x14ac:dyDescent="0.3">
      <c r="A68" s="22">
        <v>46059.614189814813</v>
      </c>
      <c r="B68" s="26"/>
      <c r="C68" s="27"/>
      <c r="D68" s="28" t="s">
        <v>411</v>
      </c>
      <c r="E68" s="24"/>
      <c r="F68" s="24">
        <v>375000000</v>
      </c>
      <c r="G68" s="25">
        <f t="shared" si="14"/>
        <v>2221418149.3199987</v>
      </c>
      <c r="H68" s="25">
        <f t="shared" si="15"/>
        <v>16697738167.810001</v>
      </c>
      <c r="I68" s="125">
        <f t="shared" si="3"/>
        <v>375000000</v>
      </c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30"/>
    </row>
    <row r="69" spans="1:20" ht="18" customHeight="1" x14ac:dyDescent="0.3">
      <c r="A69" s="22">
        <v>46059.614189814813</v>
      </c>
      <c r="B69" s="26"/>
      <c r="C69" s="27"/>
      <c r="D69" s="28" t="s">
        <v>51</v>
      </c>
      <c r="E69" s="24"/>
      <c r="F69" s="24">
        <v>25000</v>
      </c>
      <c r="G69" s="25">
        <f t="shared" si="14"/>
        <v>2221393149.3199987</v>
      </c>
      <c r="H69" s="25">
        <f t="shared" si="15"/>
        <v>16697713167.810001</v>
      </c>
      <c r="I69" s="125">
        <f t="shared" si="3"/>
        <v>25000</v>
      </c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30"/>
    </row>
    <row r="70" spans="1:20" ht="18" customHeight="1" x14ac:dyDescent="0.3">
      <c r="A70" s="22">
        <v>46059.614212962966</v>
      </c>
      <c r="B70" s="26"/>
      <c r="C70" s="27"/>
      <c r="D70" s="144" t="s">
        <v>51</v>
      </c>
      <c r="E70" s="145"/>
      <c r="F70" s="145">
        <v>2500</v>
      </c>
      <c r="G70" s="25">
        <f t="shared" si="14"/>
        <v>2221390649.3199987</v>
      </c>
      <c r="H70" s="25">
        <f t="shared" si="15"/>
        <v>16697710667.810001</v>
      </c>
      <c r="I70" s="125">
        <f t="shared" si="3"/>
        <v>2500</v>
      </c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30"/>
    </row>
    <row r="71" spans="1:20" ht="18" customHeight="1" x14ac:dyDescent="0.3">
      <c r="A71" s="22">
        <v>46059.614212962966</v>
      </c>
      <c r="B71" s="26"/>
      <c r="C71" s="27"/>
      <c r="D71" s="144" t="s">
        <v>382</v>
      </c>
      <c r="E71" s="145"/>
      <c r="F71" s="145">
        <v>24000000</v>
      </c>
      <c r="G71" s="25">
        <f t="shared" si="14"/>
        <v>2197390649.3199987</v>
      </c>
      <c r="H71" s="25">
        <f t="shared" si="15"/>
        <v>16673710667.810001</v>
      </c>
      <c r="I71" s="125">
        <f t="shared" si="3"/>
        <v>24000000</v>
      </c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8" customHeight="1" x14ac:dyDescent="0.3">
      <c r="A72" s="22">
        <v>46059.614224537036</v>
      </c>
      <c r="B72" s="26"/>
      <c r="C72" s="27"/>
      <c r="D72" s="148" t="s">
        <v>412</v>
      </c>
      <c r="E72" s="149"/>
      <c r="F72" s="149">
        <v>25000000</v>
      </c>
      <c r="G72" s="25">
        <f t="shared" si="14"/>
        <v>2172390649.3199987</v>
      </c>
      <c r="H72" s="25">
        <f t="shared" si="15"/>
        <v>16648710667.810001</v>
      </c>
      <c r="I72" s="125">
        <f t="shared" si="3"/>
        <v>25000000</v>
      </c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8" customHeight="1" x14ac:dyDescent="0.3">
      <c r="A73" s="22">
        <v>46059.614247685182</v>
      </c>
      <c r="B73" s="26"/>
      <c r="C73" s="27"/>
      <c r="D73" s="146" t="s">
        <v>51</v>
      </c>
      <c r="E73" s="147"/>
      <c r="F73" s="147">
        <v>2500</v>
      </c>
      <c r="G73" s="25">
        <f t="shared" si="14"/>
        <v>2172388149.3199987</v>
      </c>
      <c r="H73" s="25">
        <f t="shared" si="15"/>
        <v>16648708167.810001</v>
      </c>
      <c r="I73" s="125">
        <f t="shared" si="3"/>
        <v>2500</v>
      </c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8" customHeight="1" x14ac:dyDescent="0.3">
      <c r="A74" s="22">
        <v>46059.614247685182</v>
      </c>
      <c r="B74" s="26"/>
      <c r="C74" s="27"/>
      <c r="D74" s="146" t="s">
        <v>383</v>
      </c>
      <c r="E74" s="147"/>
      <c r="F74" s="147">
        <v>18218800</v>
      </c>
      <c r="G74" s="25">
        <f t="shared" si="14"/>
        <v>2154169349.3199987</v>
      </c>
      <c r="H74" s="25">
        <f t="shared" si="15"/>
        <v>16630489367.810001</v>
      </c>
      <c r="I74" s="125">
        <f t="shared" si="3"/>
        <v>18218800</v>
      </c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 ht="18" customHeight="1" x14ac:dyDescent="0.3">
      <c r="A75" s="22">
        <v>46059.614259259259</v>
      </c>
      <c r="B75" s="26"/>
      <c r="C75" s="27"/>
      <c r="D75" s="148" t="s">
        <v>51</v>
      </c>
      <c r="E75" s="149"/>
      <c r="F75" s="149">
        <v>2500</v>
      </c>
      <c r="G75" s="25">
        <f t="shared" si="14"/>
        <v>2154166849.3199987</v>
      </c>
      <c r="H75" s="25">
        <f t="shared" si="15"/>
        <v>16630486867.810001</v>
      </c>
      <c r="I75" s="125">
        <f t="shared" si="3"/>
        <v>2500</v>
      </c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 ht="18" customHeight="1" x14ac:dyDescent="0.3">
      <c r="A76" s="22">
        <v>46059.614259259259</v>
      </c>
      <c r="B76" s="26"/>
      <c r="C76" s="27"/>
      <c r="D76" s="148" t="s">
        <v>413</v>
      </c>
      <c r="E76" s="149"/>
      <c r="F76" s="149">
        <v>1000000</v>
      </c>
      <c r="G76" s="25">
        <f t="shared" si="14"/>
        <v>2153166849.3199987</v>
      </c>
      <c r="H76" s="25">
        <f t="shared" si="15"/>
        <v>16629486867.810001</v>
      </c>
      <c r="I76" s="125">
        <f t="shared" ref="I76:I139" si="16">F76</f>
        <v>1000000</v>
      </c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 ht="18" customHeight="1" x14ac:dyDescent="0.3">
      <c r="A77" s="22">
        <v>46059.614282407405</v>
      </c>
      <c r="B77" s="26"/>
      <c r="C77" s="27"/>
      <c r="D77" s="148" t="s">
        <v>414</v>
      </c>
      <c r="E77" s="149"/>
      <c r="F77" s="149">
        <v>300000</v>
      </c>
      <c r="G77" s="25">
        <f t="shared" si="14"/>
        <v>2152866849.3199987</v>
      </c>
      <c r="H77" s="25">
        <f t="shared" si="15"/>
        <v>16629186867.810001</v>
      </c>
      <c r="I77" s="125">
        <f t="shared" si="16"/>
        <v>300000</v>
      </c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 ht="18" customHeight="1" x14ac:dyDescent="0.3">
      <c r="A78" s="22">
        <v>46059.614282407405</v>
      </c>
      <c r="B78" s="26"/>
      <c r="C78" s="27"/>
      <c r="D78" s="148" t="s">
        <v>51</v>
      </c>
      <c r="E78" s="149"/>
      <c r="F78" s="149">
        <v>2500</v>
      </c>
      <c r="G78" s="25">
        <f t="shared" si="14"/>
        <v>2152864349.3199987</v>
      </c>
      <c r="H78" s="25">
        <f t="shared" si="15"/>
        <v>16629184367.810001</v>
      </c>
      <c r="I78" s="125">
        <f t="shared" si="16"/>
        <v>2500</v>
      </c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 ht="18" customHeight="1" x14ac:dyDescent="0.3">
      <c r="A79" s="22">
        <v>46062.583483796298</v>
      </c>
      <c r="B79" s="26"/>
      <c r="C79" s="27"/>
      <c r="D79" s="153" t="s">
        <v>51</v>
      </c>
      <c r="E79" s="155"/>
      <c r="F79" s="155">
        <v>25000</v>
      </c>
      <c r="G79" s="25">
        <f t="shared" si="14"/>
        <v>2152839349.3199987</v>
      </c>
      <c r="H79" s="25">
        <f t="shared" si="15"/>
        <v>16629159367.810001</v>
      </c>
      <c r="I79" s="125">
        <f t="shared" si="16"/>
        <v>25000</v>
      </c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 ht="18" customHeight="1" x14ac:dyDescent="0.3">
      <c r="A80" s="22">
        <v>46062.583483796298</v>
      </c>
      <c r="B80" s="26"/>
      <c r="C80" s="27"/>
      <c r="D80" s="153" t="s">
        <v>415</v>
      </c>
      <c r="E80" s="155"/>
      <c r="F80" s="155">
        <v>375000000</v>
      </c>
      <c r="G80" s="25">
        <f t="shared" si="14"/>
        <v>1777839349.3199987</v>
      </c>
      <c r="H80" s="25">
        <f t="shared" si="15"/>
        <v>16254159367.810001</v>
      </c>
      <c r="I80" s="125">
        <f t="shared" si="16"/>
        <v>375000000</v>
      </c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1:20" ht="18" customHeight="1" x14ac:dyDescent="0.3">
      <c r="A81" s="22">
        <v>46062.583495370367</v>
      </c>
      <c r="B81" s="26"/>
      <c r="C81" s="27"/>
      <c r="D81" s="153" t="s">
        <v>51</v>
      </c>
      <c r="E81" s="155"/>
      <c r="F81" s="155">
        <v>25000</v>
      </c>
      <c r="G81" s="25">
        <f>(G87+E81)-F81</f>
        <v>1777651316.3199987</v>
      </c>
      <c r="H81" s="25">
        <f>(H87+E81)-F81</f>
        <v>16253971334.810001</v>
      </c>
      <c r="I81" s="125">
        <f t="shared" si="16"/>
        <v>25000</v>
      </c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1:20" ht="18" customHeight="1" x14ac:dyDescent="0.3">
      <c r="A82" s="22">
        <v>46062.583495370367</v>
      </c>
      <c r="B82" s="26"/>
      <c r="C82" s="27"/>
      <c r="D82" s="153" t="s">
        <v>418</v>
      </c>
      <c r="E82" s="154"/>
      <c r="F82" s="155">
        <v>375000000</v>
      </c>
      <c r="G82" s="25">
        <f t="shared" si="14"/>
        <v>1402651316.3199987</v>
      </c>
      <c r="H82" s="25">
        <f t="shared" si="15"/>
        <v>15878971334.810001</v>
      </c>
      <c r="I82" s="125">
        <f t="shared" si="16"/>
        <v>375000000</v>
      </c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1:20" ht="18" customHeight="1" x14ac:dyDescent="0.3">
      <c r="A83" s="22">
        <v>46062.583495370367</v>
      </c>
      <c r="B83" s="26"/>
      <c r="C83" s="27"/>
      <c r="D83" s="138" t="s">
        <v>417</v>
      </c>
      <c r="E83" s="152"/>
      <c r="F83" s="139">
        <v>201231000</v>
      </c>
      <c r="G83" s="25">
        <f t="shared" si="14"/>
        <v>1201420316.3199987</v>
      </c>
      <c r="H83" s="25">
        <f t="shared" si="15"/>
        <v>15677740334.810001</v>
      </c>
      <c r="I83" s="125">
        <f t="shared" si="16"/>
        <v>201231000</v>
      </c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1:20" ht="18" customHeight="1" x14ac:dyDescent="0.3">
      <c r="A84" s="22">
        <v>46062.583506944444</v>
      </c>
      <c r="B84" s="26"/>
      <c r="C84" s="27"/>
      <c r="D84" s="140" t="s">
        <v>419</v>
      </c>
      <c r="E84" s="151"/>
      <c r="F84" s="141">
        <v>500000</v>
      </c>
      <c r="G84" s="25">
        <f t="shared" si="14"/>
        <v>1200920316.3199987</v>
      </c>
      <c r="H84" s="25">
        <f t="shared" si="15"/>
        <v>15677240334.810001</v>
      </c>
      <c r="I84" s="125">
        <f t="shared" si="16"/>
        <v>500000</v>
      </c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1:20" ht="18" customHeight="1" x14ac:dyDescent="0.3">
      <c r="A85" s="22">
        <v>46062.583518518521</v>
      </c>
      <c r="B85" s="26"/>
      <c r="C85" s="27"/>
      <c r="D85" s="153" t="s">
        <v>420</v>
      </c>
      <c r="E85" s="154"/>
      <c r="F85" s="155">
        <v>90402054</v>
      </c>
      <c r="G85" s="25">
        <f t="shared" si="14"/>
        <v>1110518262.3199987</v>
      </c>
      <c r="H85" s="25">
        <f t="shared" si="15"/>
        <v>15586838280.810001</v>
      </c>
      <c r="I85" s="125">
        <f t="shared" si="16"/>
        <v>90402054</v>
      </c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1:20" ht="18" customHeight="1" x14ac:dyDescent="0.3">
      <c r="A86" s="22">
        <v>46062.583518518521</v>
      </c>
      <c r="B86" s="26"/>
      <c r="C86" s="27"/>
      <c r="D86" s="153" t="s">
        <v>51</v>
      </c>
      <c r="E86" s="154"/>
      <c r="F86" s="155">
        <v>2500</v>
      </c>
      <c r="G86" s="25">
        <f t="shared" si="14"/>
        <v>1110515762.3199987</v>
      </c>
      <c r="H86" s="25">
        <f t="shared" si="15"/>
        <v>15586835780.810001</v>
      </c>
      <c r="I86" s="125">
        <f t="shared" si="16"/>
        <v>2500</v>
      </c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1:20" ht="18" customHeight="1" x14ac:dyDescent="0.3">
      <c r="A87" s="22">
        <v>46062.583483796298</v>
      </c>
      <c r="B87" s="26"/>
      <c r="C87" s="27"/>
      <c r="D87" s="153" t="s">
        <v>416</v>
      </c>
      <c r="E87" s="155"/>
      <c r="F87" s="155">
        <v>163033</v>
      </c>
      <c r="G87" s="25">
        <f>(G80+E87)-F87</f>
        <v>1777676316.3199987</v>
      </c>
      <c r="H87" s="25">
        <f>(H80+E87)-F87</f>
        <v>16253996334.810001</v>
      </c>
      <c r="I87" s="125">
        <f t="shared" si="16"/>
        <v>163033</v>
      </c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1:20" ht="18" customHeight="1" x14ac:dyDescent="0.3">
      <c r="A88" s="22">
        <v>46062.583518518521</v>
      </c>
      <c r="B88" s="26"/>
      <c r="C88" s="27"/>
      <c r="D88" s="140" t="s">
        <v>421</v>
      </c>
      <c r="E88" s="151"/>
      <c r="F88" s="141">
        <v>48000</v>
      </c>
      <c r="G88" s="25">
        <f>(G86+E88)-F88</f>
        <v>1110467762.3199987</v>
      </c>
      <c r="H88" s="25">
        <f>(H86+E88)-F88</f>
        <v>15586787780.810001</v>
      </c>
      <c r="I88" s="125">
        <f t="shared" si="16"/>
        <v>48000</v>
      </c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1:20" ht="18" customHeight="1" x14ac:dyDescent="0.3">
      <c r="A89" s="22">
        <v>46062.583518518521</v>
      </c>
      <c r="B89" s="26"/>
      <c r="C89" s="27"/>
      <c r="D89" s="153" t="s">
        <v>422</v>
      </c>
      <c r="E89" s="154"/>
      <c r="F89" s="155">
        <v>23299000</v>
      </c>
      <c r="G89" s="25">
        <f t="shared" si="14"/>
        <v>1087168762.3199987</v>
      </c>
      <c r="H89" s="25">
        <f t="shared" si="15"/>
        <v>15563488780.810001</v>
      </c>
      <c r="I89" s="125">
        <f t="shared" si="16"/>
        <v>23299000</v>
      </c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30"/>
    </row>
    <row r="90" spans="1:20" ht="18" customHeight="1" x14ac:dyDescent="0.3">
      <c r="A90" s="22">
        <v>46062.58353009259</v>
      </c>
      <c r="B90" s="26"/>
      <c r="C90" s="27"/>
      <c r="D90" s="148" t="s">
        <v>423</v>
      </c>
      <c r="E90" s="150"/>
      <c r="F90" s="149">
        <v>7300000</v>
      </c>
      <c r="G90" s="25">
        <f t="shared" si="14"/>
        <v>1079868762.3199987</v>
      </c>
      <c r="H90" s="25">
        <f t="shared" si="15"/>
        <v>15556188780.810001</v>
      </c>
      <c r="I90" s="125">
        <f t="shared" si="16"/>
        <v>7300000</v>
      </c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30"/>
    </row>
    <row r="91" spans="1:20" ht="18" customHeight="1" x14ac:dyDescent="0.3">
      <c r="A91" s="22">
        <v>46062.58353009259</v>
      </c>
      <c r="B91" s="26"/>
      <c r="C91" s="27"/>
      <c r="D91" s="140" t="s">
        <v>424</v>
      </c>
      <c r="E91" s="151"/>
      <c r="F91" s="141">
        <v>2938000</v>
      </c>
      <c r="G91" s="25">
        <f t="shared" si="14"/>
        <v>1076930762.3199987</v>
      </c>
      <c r="H91" s="25">
        <f t="shared" si="15"/>
        <v>15553250780.810001</v>
      </c>
      <c r="I91" s="125">
        <f t="shared" si="16"/>
        <v>2938000</v>
      </c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30"/>
    </row>
    <row r="92" spans="1:20" ht="18" customHeight="1" x14ac:dyDescent="0.3">
      <c r="A92" s="22">
        <v>46062.58353009259</v>
      </c>
      <c r="B92" s="26"/>
      <c r="C92" s="27"/>
      <c r="D92" s="146" t="s">
        <v>425</v>
      </c>
      <c r="E92" s="156"/>
      <c r="F92" s="147">
        <v>1000000</v>
      </c>
      <c r="G92" s="25">
        <f t="shared" si="14"/>
        <v>1075930762.3199987</v>
      </c>
      <c r="H92" s="25">
        <f t="shared" si="15"/>
        <v>15552250780.810001</v>
      </c>
      <c r="I92" s="125">
        <f t="shared" si="16"/>
        <v>1000000</v>
      </c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30"/>
    </row>
    <row r="93" spans="1:20" ht="18" customHeight="1" x14ac:dyDescent="0.3">
      <c r="A93" s="22">
        <v>46062.583541666667</v>
      </c>
      <c r="B93" s="26"/>
      <c r="C93" s="27"/>
      <c r="D93" s="148" t="s">
        <v>426</v>
      </c>
      <c r="E93" s="150"/>
      <c r="F93" s="149">
        <v>126528000</v>
      </c>
      <c r="G93" s="25">
        <f t="shared" si="14"/>
        <v>949402762.31999874</v>
      </c>
      <c r="H93" s="25">
        <f t="shared" si="15"/>
        <v>15425722780.810001</v>
      </c>
      <c r="I93" s="125">
        <f t="shared" si="16"/>
        <v>126528000</v>
      </c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30"/>
    </row>
    <row r="94" spans="1:20" ht="18" customHeight="1" x14ac:dyDescent="0.3">
      <c r="A94" s="22">
        <v>46062.583564814813</v>
      </c>
      <c r="B94" s="26"/>
      <c r="C94" s="27"/>
      <c r="D94" s="140" t="s">
        <v>51</v>
      </c>
      <c r="E94" s="151"/>
      <c r="F94" s="141">
        <v>2500</v>
      </c>
      <c r="G94" s="25">
        <f t="shared" si="14"/>
        <v>949400262.31999874</v>
      </c>
      <c r="H94" s="25">
        <f t="shared" si="15"/>
        <v>15425720280.810001</v>
      </c>
      <c r="I94" s="125">
        <f t="shared" si="16"/>
        <v>2500</v>
      </c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30"/>
    </row>
    <row r="95" spans="1:20" ht="18" customHeight="1" x14ac:dyDescent="0.3">
      <c r="A95" s="22">
        <v>46062.583564814813</v>
      </c>
      <c r="B95" s="26"/>
      <c r="C95" s="27"/>
      <c r="D95" s="140" t="s">
        <v>427</v>
      </c>
      <c r="E95" s="151"/>
      <c r="F95" s="141">
        <v>13259000</v>
      </c>
      <c r="G95" s="25">
        <f t="shared" si="14"/>
        <v>936141262.31999874</v>
      </c>
      <c r="H95" s="25">
        <f t="shared" si="15"/>
        <v>15412461280.810001</v>
      </c>
      <c r="I95" s="125">
        <f t="shared" si="16"/>
        <v>13259000</v>
      </c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30"/>
    </row>
    <row r="96" spans="1:20" ht="18" customHeight="1" x14ac:dyDescent="0.3">
      <c r="A96" s="22">
        <v>46062.58357638889</v>
      </c>
      <c r="B96" s="26"/>
      <c r="C96" s="27"/>
      <c r="D96" s="153" t="s">
        <v>428</v>
      </c>
      <c r="E96" s="154"/>
      <c r="F96" s="155">
        <v>41610272</v>
      </c>
      <c r="G96" s="25">
        <f t="shared" si="14"/>
        <v>894530990.31999874</v>
      </c>
      <c r="H96" s="25">
        <f t="shared" si="15"/>
        <v>15370851008.810001</v>
      </c>
      <c r="I96" s="125">
        <f t="shared" si="16"/>
        <v>41610272</v>
      </c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30"/>
    </row>
    <row r="97" spans="1:20" ht="18" customHeight="1" x14ac:dyDescent="0.3">
      <c r="A97" s="22">
        <v>46062.58357638889</v>
      </c>
      <c r="B97" s="26"/>
      <c r="C97" s="27"/>
      <c r="D97" s="153" t="s">
        <v>51</v>
      </c>
      <c r="E97" s="154"/>
      <c r="F97" s="155">
        <v>2500</v>
      </c>
      <c r="G97" s="25">
        <f t="shared" si="14"/>
        <v>894528490.31999874</v>
      </c>
      <c r="H97" s="25">
        <f t="shared" si="15"/>
        <v>15370848508.810001</v>
      </c>
      <c r="I97" s="125">
        <f t="shared" si="16"/>
        <v>2500</v>
      </c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30"/>
    </row>
    <row r="98" spans="1:20" ht="18" customHeight="1" x14ac:dyDescent="0.3">
      <c r="A98" s="22">
        <v>46062.661921296298</v>
      </c>
      <c r="B98" s="26"/>
      <c r="C98" s="27"/>
      <c r="D98" s="148" t="s">
        <v>429</v>
      </c>
      <c r="E98" s="149">
        <v>800000</v>
      </c>
      <c r="F98" s="24"/>
      <c r="G98" s="25">
        <f t="shared" si="14"/>
        <v>895328490.31999874</v>
      </c>
      <c r="H98" s="25">
        <f t="shared" si="15"/>
        <v>15371648508.810001</v>
      </c>
      <c r="I98" s="125">
        <f t="shared" si="16"/>
        <v>0</v>
      </c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30"/>
    </row>
    <row r="99" spans="1:20" ht="18" customHeight="1" x14ac:dyDescent="0.3">
      <c r="A99" s="22">
        <v>46063.666747685187</v>
      </c>
      <c r="B99" s="26"/>
      <c r="C99" s="27"/>
      <c r="D99" s="28" t="s">
        <v>430</v>
      </c>
      <c r="E99" s="31"/>
      <c r="F99" s="24">
        <v>18000000</v>
      </c>
      <c r="G99" s="25">
        <f t="shared" si="14"/>
        <v>877328490.31999874</v>
      </c>
      <c r="H99" s="25">
        <f t="shared" si="15"/>
        <v>15353648508.810001</v>
      </c>
      <c r="I99" s="125">
        <f t="shared" si="16"/>
        <v>18000000</v>
      </c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30"/>
    </row>
    <row r="100" spans="1:20" ht="18" customHeight="1" x14ac:dyDescent="0.3">
      <c r="A100" s="22">
        <v>46063.666759259257</v>
      </c>
      <c r="B100" s="26"/>
      <c r="C100" s="27"/>
      <c r="D100" s="28" t="s">
        <v>431</v>
      </c>
      <c r="E100" s="31"/>
      <c r="F100" s="24">
        <v>6295000</v>
      </c>
      <c r="G100" s="25">
        <f t="shared" si="14"/>
        <v>871033490.31999874</v>
      </c>
      <c r="H100" s="25">
        <f t="shared" si="15"/>
        <v>15347353508.810001</v>
      </c>
      <c r="I100" s="125">
        <f t="shared" si="16"/>
        <v>6295000</v>
      </c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30"/>
    </row>
    <row r="101" spans="1:20" ht="18" customHeight="1" x14ac:dyDescent="0.3">
      <c r="A101" s="22">
        <v>46063.666770833333</v>
      </c>
      <c r="B101" s="26"/>
      <c r="C101" s="27"/>
      <c r="D101" s="28" t="s">
        <v>432</v>
      </c>
      <c r="E101" s="31"/>
      <c r="F101" s="24">
        <v>10000</v>
      </c>
      <c r="G101" s="25">
        <f t="shared" si="14"/>
        <v>871023490.31999874</v>
      </c>
      <c r="H101" s="25">
        <f t="shared" si="15"/>
        <v>15347343508.810001</v>
      </c>
      <c r="I101" s="125">
        <f t="shared" si="16"/>
        <v>10000</v>
      </c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30"/>
    </row>
    <row r="102" spans="1:20" ht="18" customHeight="1" x14ac:dyDescent="0.3">
      <c r="A102" s="22">
        <v>46063.666770833333</v>
      </c>
      <c r="B102" s="26"/>
      <c r="C102" s="27"/>
      <c r="D102" s="121" t="s">
        <v>433</v>
      </c>
      <c r="E102" s="157"/>
      <c r="F102" s="158">
        <v>1350000</v>
      </c>
      <c r="G102" s="25">
        <f t="shared" si="14"/>
        <v>869673490.31999874</v>
      </c>
      <c r="H102" s="25">
        <f t="shared" si="15"/>
        <v>15345993508.810001</v>
      </c>
      <c r="I102" s="125">
        <f t="shared" si="16"/>
        <v>1350000</v>
      </c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30"/>
    </row>
    <row r="103" spans="1:20" ht="18" customHeight="1" x14ac:dyDescent="0.3">
      <c r="A103" s="22">
        <v>46063.66678240741</v>
      </c>
      <c r="B103" s="26"/>
      <c r="C103" s="27"/>
      <c r="D103" s="146" t="s">
        <v>434</v>
      </c>
      <c r="E103" s="156"/>
      <c r="F103" s="147">
        <v>51030000</v>
      </c>
      <c r="G103" s="25">
        <f t="shared" si="14"/>
        <v>818643490.31999874</v>
      </c>
      <c r="H103" s="25">
        <f t="shared" si="15"/>
        <v>15294963508.810001</v>
      </c>
      <c r="I103" s="125">
        <f t="shared" si="16"/>
        <v>51030000</v>
      </c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30"/>
    </row>
    <row r="104" spans="1:20" ht="18" customHeight="1" x14ac:dyDescent="0.3">
      <c r="A104" s="22">
        <v>46063.66678240741</v>
      </c>
      <c r="B104" s="26"/>
      <c r="C104" s="27"/>
      <c r="D104" s="146" t="s">
        <v>51</v>
      </c>
      <c r="E104" s="156"/>
      <c r="F104" s="147">
        <v>2500</v>
      </c>
      <c r="G104" s="25">
        <f t="shared" si="14"/>
        <v>818640990.31999874</v>
      </c>
      <c r="H104" s="25">
        <f t="shared" si="15"/>
        <v>15294961008.810001</v>
      </c>
      <c r="I104" s="125">
        <f t="shared" si="16"/>
        <v>2500</v>
      </c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30"/>
    </row>
    <row r="105" spans="1:20" ht="18" customHeight="1" x14ac:dyDescent="0.3">
      <c r="A105" s="22">
        <v>46063.66679398148</v>
      </c>
      <c r="B105" s="26"/>
      <c r="C105" s="27"/>
      <c r="D105" s="28" t="s">
        <v>435</v>
      </c>
      <c r="E105" s="31"/>
      <c r="F105" s="24">
        <v>20600000</v>
      </c>
      <c r="G105" s="25">
        <f t="shared" si="14"/>
        <v>798040990.31999874</v>
      </c>
      <c r="H105" s="25">
        <f t="shared" si="15"/>
        <v>15274361008.810001</v>
      </c>
      <c r="I105" s="125">
        <f t="shared" si="16"/>
        <v>20600000</v>
      </c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30"/>
    </row>
    <row r="106" spans="1:20" ht="18" customHeight="1" x14ac:dyDescent="0.3">
      <c r="A106" s="22">
        <v>46064.644548611112</v>
      </c>
      <c r="B106" s="26"/>
      <c r="C106" s="27"/>
      <c r="D106" s="28" t="s">
        <v>51</v>
      </c>
      <c r="E106" s="31"/>
      <c r="F106" s="24">
        <v>25000</v>
      </c>
      <c r="G106" s="25">
        <f t="shared" si="14"/>
        <v>798015990.31999874</v>
      </c>
      <c r="H106" s="25">
        <f t="shared" si="15"/>
        <v>15274336008.810001</v>
      </c>
      <c r="I106" s="125">
        <f t="shared" si="16"/>
        <v>25000</v>
      </c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30"/>
    </row>
    <row r="107" spans="1:20" ht="18" customHeight="1" x14ac:dyDescent="0.3">
      <c r="A107" s="22">
        <v>46064.644548611112</v>
      </c>
      <c r="B107" s="26"/>
      <c r="C107" s="27"/>
      <c r="D107" s="28" t="s">
        <v>436</v>
      </c>
      <c r="E107" s="31"/>
      <c r="F107" s="24">
        <v>300000000</v>
      </c>
      <c r="G107" s="25">
        <f t="shared" si="14"/>
        <v>498015990.31999874</v>
      </c>
      <c r="H107" s="25">
        <f t="shared" si="15"/>
        <v>14974336008.810001</v>
      </c>
      <c r="I107" s="125">
        <f t="shared" si="16"/>
        <v>300000000</v>
      </c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30"/>
    </row>
    <row r="108" spans="1:20" ht="18" customHeight="1" x14ac:dyDescent="0.3">
      <c r="A108" s="22">
        <v>46065.594641203701</v>
      </c>
      <c r="B108" s="26"/>
      <c r="C108" s="27"/>
      <c r="D108" s="28" t="s">
        <v>437</v>
      </c>
      <c r="E108" s="31"/>
      <c r="F108" s="24">
        <v>7965000</v>
      </c>
      <c r="G108" s="25">
        <f t="shared" si="14"/>
        <v>490050990.31999874</v>
      </c>
      <c r="H108" s="25">
        <f t="shared" si="15"/>
        <v>14966371008.810001</v>
      </c>
      <c r="I108" s="125">
        <f t="shared" si="16"/>
        <v>7965000</v>
      </c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30"/>
    </row>
    <row r="109" spans="1:20" ht="18" customHeight="1" x14ac:dyDescent="0.3">
      <c r="A109" s="22">
        <v>46065.594652777778</v>
      </c>
      <c r="B109" s="26"/>
      <c r="C109" s="27"/>
      <c r="D109" s="28" t="s">
        <v>438</v>
      </c>
      <c r="E109" s="31"/>
      <c r="F109" s="24">
        <v>13870000</v>
      </c>
      <c r="G109" s="25">
        <f t="shared" si="14"/>
        <v>476180990.31999874</v>
      </c>
      <c r="H109" s="25">
        <f t="shared" si="15"/>
        <v>14952501008.810001</v>
      </c>
      <c r="I109" s="125">
        <f t="shared" si="16"/>
        <v>13870000</v>
      </c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30"/>
    </row>
    <row r="110" spans="1:20" ht="18" customHeight="1" x14ac:dyDescent="0.3">
      <c r="A110" s="22">
        <v>46065.594652777778</v>
      </c>
      <c r="B110" s="26"/>
      <c r="C110" s="27"/>
      <c r="D110" s="28" t="s">
        <v>51</v>
      </c>
      <c r="E110" s="31"/>
      <c r="F110" s="24">
        <v>2500</v>
      </c>
      <c r="G110" s="25">
        <f t="shared" si="14"/>
        <v>476178490.31999874</v>
      </c>
      <c r="H110" s="25">
        <f t="shared" si="15"/>
        <v>14952498508.810001</v>
      </c>
      <c r="I110" s="125">
        <f t="shared" si="16"/>
        <v>2500</v>
      </c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30"/>
    </row>
    <row r="111" spans="1:20" ht="18" customHeight="1" x14ac:dyDescent="0.3">
      <c r="A111" s="22">
        <v>46065.705069444448</v>
      </c>
      <c r="B111" s="26"/>
      <c r="C111" s="27"/>
      <c r="D111" s="28" t="s">
        <v>439</v>
      </c>
      <c r="E111" s="31"/>
      <c r="F111" s="24">
        <v>125337000</v>
      </c>
      <c r="G111" s="25">
        <f t="shared" si="14"/>
        <v>350841490.31999874</v>
      </c>
      <c r="H111" s="25">
        <f t="shared" si="15"/>
        <v>14827161508.810001</v>
      </c>
      <c r="I111" s="125">
        <f t="shared" si="16"/>
        <v>125337000</v>
      </c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30"/>
    </row>
    <row r="112" spans="1:20" ht="18" customHeight="1" x14ac:dyDescent="0.3">
      <c r="A112" s="22">
        <v>46065.70511574074</v>
      </c>
      <c r="B112" s="26"/>
      <c r="C112" s="27"/>
      <c r="D112" s="28" t="s">
        <v>51</v>
      </c>
      <c r="E112" s="31"/>
      <c r="F112" s="24">
        <v>2500</v>
      </c>
      <c r="G112" s="25">
        <f t="shared" si="14"/>
        <v>350838990.31999874</v>
      </c>
      <c r="H112" s="25">
        <f t="shared" si="15"/>
        <v>14827159008.810001</v>
      </c>
      <c r="I112" s="125">
        <f t="shared" si="16"/>
        <v>2500</v>
      </c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30"/>
    </row>
    <row r="113" spans="1:20" ht="18" customHeight="1" x14ac:dyDescent="0.3">
      <c r="A113" s="22">
        <v>46065.70511574074</v>
      </c>
      <c r="B113" s="26"/>
      <c r="C113" s="27"/>
      <c r="D113" s="28" t="s">
        <v>440</v>
      </c>
      <c r="E113" s="31"/>
      <c r="F113" s="24">
        <v>160000000</v>
      </c>
      <c r="G113" s="25">
        <f t="shared" si="14"/>
        <v>190838990.31999874</v>
      </c>
      <c r="H113" s="25">
        <f t="shared" si="15"/>
        <v>14667159008.810001</v>
      </c>
      <c r="I113" s="125">
        <f t="shared" si="16"/>
        <v>160000000</v>
      </c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30"/>
    </row>
    <row r="114" spans="1:20" ht="18" customHeight="1" x14ac:dyDescent="0.3">
      <c r="A114" s="22">
        <v>46066.798958333333</v>
      </c>
      <c r="B114" s="26"/>
      <c r="C114" s="27"/>
      <c r="D114" s="28" t="s">
        <v>382</v>
      </c>
      <c r="E114" s="31"/>
      <c r="F114" s="24">
        <v>24000000</v>
      </c>
      <c r="G114" s="25">
        <f t="shared" si="14"/>
        <v>166838990.31999874</v>
      </c>
      <c r="H114" s="25">
        <f t="shared" si="15"/>
        <v>14643159008.810001</v>
      </c>
      <c r="I114" s="125">
        <f t="shared" si="16"/>
        <v>24000000</v>
      </c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30"/>
    </row>
    <row r="115" spans="1:20" ht="18" customHeight="1" x14ac:dyDescent="0.3">
      <c r="A115" s="22">
        <v>46066.798958333333</v>
      </c>
      <c r="B115" s="26"/>
      <c r="C115" s="27"/>
      <c r="D115" s="28" t="s">
        <v>51</v>
      </c>
      <c r="E115" s="31"/>
      <c r="F115" s="24">
        <v>2500</v>
      </c>
      <c r="G115" s="25">
        <f t="shared" ref="G115:G155" si="17">(G114+E115)-F115</f>
        <v>166836490.31999874</v>
      </c>
      <c r="H115" s="25">
        <f t="shared" ref="H115:H155" si="18">(H114+E115)-F115</f>
        <v>14643156508.810001</v>
      </c>
      <c r="I115" s="125">
        <f t="shared" si="16"/>
        <v>2500</v>
      </c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30"/>
    </row>
    <row r="116" spans="1:20" ht="18" customHeight="1" x14ac:dyDescent="0.3">
      <c r="A116" s="22">
        <v>46066.798993055556</v>
      </c>
      <c r="B116" s="26"/>
      <c r="C116" s="27"/>
      <c r="D116" s="28" t="s">
        <v>441</v>
      </c>
      <c r="E116" s="31"/>
      <c r="F116" s="24">
        <v>1800000</v>
      </c>
      <c r="G116" s="25">
        <f t="shared" si="17"/>
        <v>165036490.31999874</v>
      </c>
      <c r="H116" s="25">
        <f t="shared" si="18"/>
        <v>14641356508.810001</v>
      </c>
      <c r="I116" s="125">
        <f t="shared" si="16"/>
        <v>1800000</v>
      </c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30"/>
    </row>
    <row r="117" spans="1:20" ht="18" customHeight="1" x14ac:dyDescent="0.3">
      <c r="A117" s="22">
        <v>46066.798993055556</v>
      </c>
      <c r="B117" s="26"/>
      <c r="C117" s="27"/>
      <c r="D117" s="28" t="s">
        <v>51</v>
      </c>
      <c r="E117" s="31"/>
      <c r="F117" s="24">
        <v>2500</v>
      </c>
      <c r="G117" s="25">
        <f t="shared" si="17"/>
        <v>165033990.31999874</v>
      </c>
      <c r="H117" s="25">
        <f t="shared" si="18"/>
        <v>14641354008.810001</v>
      </c>
      <c r="I117" s="125">
        <f t="shared" si="16"/>
        <v>2500</v>
      </c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30"/>
    </row>
    <row r="118" spans="1:20" ht="18" customHeight="1" x14ac:dyDescent="0.3">
      <c r="A118" s="22">
        <v>46067.368194444447</v>
      </c>
      <c r="B118" s="26"/>
      <c r="C118" s="27"/>
      <c r="D118" s="28" t="s">
        <v>442</v>
      </c>
      <c r="E118" s="31"/>
      <c r="F118" s="24">
        <v>12500000</v>
      </c>
      <c r="G118" s="25">
        <f t="shared" si="17"/>
        <v>152533990.31999874</v>
      </c>
      <c r="H118" s="25">
        <f t="shared" si="18"/>
        <v>14628854008.810001</v>
      </c>
      <c r="I118" s="125">
        <f t="shared" si="16"/>
        <v>12500000</v>
      </c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30"/>
    </row>
    <row r="119" spans="1:20" ht="18" customHeight="1" x14ac:dyDescent="0.3">
      <c r="A119" s="22">
        <v>46067.368194444447</v>
      </c>
      <c r="B119" s="26"/>
      <c r="C119" s="27"/>
      <c r="D119" s="28" t="s">
        <v>51</v>
      </c>
      <c r="E119" s="31"/>
      <c r="F119" s="24">
        <v>2500</v>
      </c>
      <c r="G119" s="25">
        <f t="shared" si="17"/>
        <v>152531490.31999874</v>
      </c>
      <c r="H119" s="25">
        <f t="shared" si="18"/>
        <v>14628851508.810001</v>
      </c>
      <c r="I119" s="125">
        <f t="shared" si="16"/>
        <v>2500</v>
      </c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30"/>
    </row>
    <row r="120" spans="1:20" ht="18" customHeight="1" x14ac:dyDescent="0.3">
      <c r="A120" s="22">
        <v>46067.404537037037</v>
      </c>
      <c r="B120" s="26"/>
      <c r="C120" s="27"/>
      <c r="D120" s="28" t="s">
        <v>443</v>
      </c>
      <c r="E120" s="31"/>
      <c r="F120" s="24">
        <v>1000000</v>
      </c>
      <c r="G120" s="25">
        <f t="shared" si="17"/>
        <v>151531490.31999874</v>
      </c>
      <c r="H120" s="25">
        <f t="shared" si="18"/>
        <v>14627851508.810001</v>
      </c>
      <c r="I120" s="125">
        <f t="shared" si="16"/>
        <v>1000000</v>
      </c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30"/>
    </row>
    <row r="121" spans="1:20" ht="18" customHeight="1" x14ac:dyDescent="0.3">
      <c r="A121" s="22">
        <v>46069.407048611109</v>
      </c>
      <c r="B121" s="26"/>
      <c r="C121" s="27"/>
      <c r="D121" s="28" t="s">
        <v>444</v>
      </c>
      <c r="E121" s="31"/>
      <c r="F121" s="24">
        <v>13800000</v>
      </c>
      <c r="G121" s="25">
        <f t="shared" si="17"/>
        <v>137731490.31999874</v>
      </c>
      <c r="H121" s="25">
        <f t="shared" si="18"/>
        <v>14614051508.810001</v>
      </c>
      <c r="I121" s="125">
        <f t="shared" si="16"/>
        <v>13800000</v>
      </c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30"/>
    </row>
    <row r="122" spans="1:20" ht="18" customHeight="1" x14ac:dyDescent="0.3">
      <c r="A122" s="22">
        <v>46071.305011574077</v>
      </c>
      <c r="B122" s="26"/>
      <c r="C122" s="27"/>
      <c r="D122" s="28" t="s">
        <v>445</v>
      </c>
      <c r="E122" s="31"/>
      <c r="F122" s="24">
        <v>11500000</v>
      </c>
      <c r="G122" s="25">
        <f t="shared" si="17"/>
        <v>126231490.31999874</v>
      </c>
      <c r="H122" s="25">
        <f t="shared" si="18"/>
        <v>14602551508.810001</v>
      </c>
      <c r="I122" s="125">
        <f t="shared" si="16"/>
        <v>11500000</v>
      </c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30"/>
    </row>
    <row r="123" spans="1:20" ht="18" customHeight="1" x14ac:dyDescent="0.3">
      <c r="A123" s="22">
        <v>46071.305011574077</v>
      </c>
      <c r="B123" s="26"/>
      <c r="C123" s="27"/>
      <c r="D123" s="28" t="s">
        <v>51</v>
      </c>
      <c r="E123" s="31"/>
      <c r="F123" s="24">
        <v>2500</v>
      </c>
      <c r="G123" s="25">
        <f t="shared" si="17"/>
        <v>126228990.31999874</v>
      </c>
      <c r="H123" s="25">
        <f t="shared" si="18"/>
        <v>14602549008.810001</v>
      </c>
      <c r="I123" s="125">
        <f t="shared" si="16"/>
        <v>2500</v>
      </c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30"/>
    </row>
    <row r="124" spans="1:20" ht="18" customHeight="1" x14ac:dyDescent="0.3">
      <c r="A124" s="22">
        <v>46071.377187500002</v>
      </c>
      <c r="B124" s="26"/>
      <c r="C124" s="27"/>
      <c r="D124" s="28" t="s">
        <v>446</v>
      </c>
      <c r="E124" s="31"/>
      <c r="F124" s="24">
        <v>2325000</v>
      </c>
      <c r="G124" s="25">
        <f t="shared" si="17"/>
        <v>123903990.31999874</v>
      </c>
      <c r="H124" s="25">
        <f t="shared" si="18"/>
        <v>14600224008.810001</v>
      </c>
      <c r="I124" s="125">
        <f t="shared" si="16"/>
        <v>2325000</v>
      </c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30"/>
    </row>
    <row r="125" spans="1:20" ht="18" customHeight="1" x14ac:dyDescent="0.3">
      <c r="A125" s="22">
        <v>46071.377199074072</v>
      </c>
      <c r="B125" s="26"/>
      <c r="C125" s="27"/>
      <c r="D125" s="28" t="s">
        <v>447</v>
      </c>
      <c r="E125" s="31"/>
      <c r="F125" s="24">
        <v>18940000</v>
      </c>
      <c r="G125" s="25">
        <f t="shared" si="17"/>
        <v>104963990.31999874</v>
      </c>
      <c r="H125" s="25">
        <f t="shared" si="18"/>
        <v>14581284008.810001</v>
      </c>
      <c r="I125" s="125">
        <f t="shared" si="16"/>
        <v>18940000</v>
      </c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30"/>
    </row>
    <row r="126" spans="1:20" ht="18" customHeight="1" x14ac:dyDescent="0.3">
      <c r="A126" s="22">
        <v>46071.59847222222</v>
      </c>
      <c r="B126" s="26"/>
      <c r="C126" s="27"/>
      <c r="D126" s="28" t="s">
        <v>448</v>
      </c>
      <c r="E126" s="157">
        <v>5381204</v>
      </c>
      <c r="F126" s="24"/>
      <c r="G126" s="25">
        <f t="shared" si="17"/>
        <v>110345194.31999874</v>
      </c>
      <c r="H126" s="25">
        <f t="shared" si="18"/>
        <v>14586665212.810001</v>
      </c>
      <c r="I126" s="125">
        <f t="shared" si="16"/>
        <v>0</v>
      </c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30"/>
    </row>
    <row r="127" spans="1:20" ht="18" customHeight="1" x14ac:dyDescent="0.3">
      <c r="A127" s="22">
        <v>46073.420243055552</v>
      </c>
      <c r="B127" s="26"/>
      <c r="C127" s="27"/>
      <c r="D127" s="28" t="s">
        <v>298</v>
      </c>
      <c r="E127" s="31">
        <v>1500000000</v>
      </c>
      <c r="F127" s="24"/>
      <c r="G127" s="25">
        <f t="shared" si="17"/>
        <v>1610345194.3199987</v>
      </c>
      <c r="H127" s="25">
        <f t="shared" si="18"/>
        <v>16086665212.810001</v>
      </c>
      <c r="I127" s="125">
        <f t="shared" si="16"/>
        <v>0</v>
      </c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30"/>
    </row>
    <row r="128" spans="1:20" ht="18" customHeight="1" x14ac:dyDescent="0.3">
      <c r="A128" s="22">
        <v>46073.420243055552</v>
      </c>
      <c r="B128" s="26"/>
      <c r="C128" s="27"/>
      <c r="D128" s="28" t="s">
        <v>382</v>
      </c>
      <c r="E128" s="31"/>
      <c r="F128" s="24">
        <v>25637200</v>
      </c>
      <c r="G128" s="25">
        <f t="shared" si="17"/>
        <v>1584707994.3199987</v>
      </c>
      <c r="H128" s="25">
        <f t="shared" si="18"/>
        <v>16061028012.810001</v>
      </c>
      <c r="I128" s="125">
        <f t="shared" si="16"/>
        <v>25637200</v>
      </c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0"/>
    </row>
    <row r="129" spans="1:20" ht="18" customHeight="1" x14ac:dyDescent="0.3">
      <c r="A129" s="22">
        <v>46073.420243055552</v>
      </c>
      <c r="B129" s="26"/>
      <c r="C129" s="27"/>
      <c r="D129" s="28" t="s">
        <v>51</v>
      </c>
      <c r="E129" s="31"/>
      <c r="F129" s="24">
        <v>2500</v>
      </c>
      <c r="G129" s="25">
        <f t="shared" si="17"/>
        <v>1584705494.3199987</v>
      </c>
      <c r="H129" s="25">
        <f t="shared" si="18"/>
        <v>16061025512.810001</v>
      </c>
      <c r="I129" s="125">
        <f t="shared" si="16"/>
        <v>2500</v>
      </c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30"/>
    </row>
    <row r="130" spans="1:20" ht="18" customHeight="1" x14ac:dyDescent="0.3">
      <c r="A130" s="22">
        <v>46073.420254629629</v>
      </c>
      <c r="B130" s="26"/>
      <c r="C130" s="27"/>
      <c r="D130" s="28" t="s">
        <v>449</v>
      </c>
      <c r="E130" s="31"/>
      <c r="F130" s="24">
        <v>25720495</v>
      </c>
      <c r="G130" s="25">
        <f t="shared" si="17"/>
        <v>1558984999.3199987</v>
      </c>
      <c r="H130" s="25">
        <f t="shared" si="18"/>
        <v>16035305017.810001</v>
      </c>
      <c r="I130" s="125">
        <f t="shared" si="16"/>
        <v>25720495</v>
      </c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30"/>
    </row>
    <row r="131" spans="1:20" ht="18" customHeight="1" x14ac:dyDescent="0.3">
      <c r="A131" s="22">
        <v>46073.420277777775</v>
      </c>
      <c r="B131" s="26"/>
      <c r="C131" s="27"/>
      <c r="D131" s="28" t="s">
        <v>252</v>
      </c>
      <c r="E131" s="31">
        <v>1500000000</v>
      </c>
      <c r="F131" s="24"/>
      <c r="G131" s="25">
        <f t="shared" si="17"/>
        <v>3058984999.3199987</v>
      </c>
      <c r="H131" s="25">
        <f t="shared" si="18"/>
        <v>17535305017.810001</v>
      </c>
      <c r="I131" s="125">
        <f t="shared" si="16"/>
        <v>0</v>
      </c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30"/>
    </row>
    <row r="132" spans="1:20" ht="18" customHeight="1" x14ac:dyDescent="0.3">
      <c r="A132" s="22">
        <v>46073.469212962962</v>
      </c>
      <c r="B132" s="26"/>
      <c r="C132" s="27"/>
      <c r="D132" s="28" t="s">
        <v>450</v>
      </c>
      <c r="E132" s="31"/>
      <c r="F132" s="24">
        <v>181145800</v>
      </c>
      <c r="G132" s="25">
        <f t="shared" si="17"/>
        <v>2877839199.3199987</v>
      </c>
      <c r="H132" s="25">
        <f t="shared" si="18"/>
        <v>17354159217.810001</v>
      </c>
      <c r="I132" s="125">
        <f t="shared" si="16"/>
        <v>181145800</v>
      </c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30"/>
    </row>
    <row r="133" spans="1:20" ht="18" customHeight="1" x14ac:dyDescent="0.3">
      <c r="A133" s="22">
        <v>46073.469224537039</v>
      </c>
      <c r="B133" s="26"/>
      <c r="C133" s="27"/>
      <c r="D133" s="28" t="s">
        <v>451</v>
      </c>
      <c r="E133" s="31"/>
      <c r="F133" s="24">
        <v>13500000</v>
      </c>
      <c r="G133" s="25">
        <f t="shared" si="17"/>
        <v>2864339199.3199987</v>
      </c>
      <c r="H133" s="25">
        <f t="shared" si="18"/>
        <v>17340659217.810001</v>
      </c>
      <c r="I133" s="125">
        <f t="shared" si="16"/>
        <v>13500000</v>
      </c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30"/>
    </row>
    <row r="134" spans="1:20" ht="18" customHeight="1" x14ac:dyDescent="0.3">
      <c r="A134" s="22">
        <v>46073.61446759259</v>
      </c>
      <c r="B134" s="26"/>
      <c r="C134" s="27"/>
      <c r="D134" s="28" t="s">
        <v>452</v>
      </c>
      <c r="E134" s="31"/>
      <c r="F134" s="24">
        <v>1032000</v>
      </c>
      <c r="G134" s="25">
        <f t="shared" si="17"/>
        <v>2863307199.3199987</v>
      </c>
      <c r="H134" s="25">
        <f t="shared" si="18"/>
        <v>17339627217.810001</v>
      </c>
      <c r="I134" s="125">
        <f t="shared" si="16"/>
        <v>1032000</v>
      </c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30"/>
    </row>
    <row r="135" spans="1:20" ht="18" customHeight="1" x14ac:dyDescent="0.3">
      <c r="A135" s="22">
        <v>46073.614479166667</v>
      </c>
      <c r="B135" s="26"/>
      <c r="C135" s="27"/>
      <c r="D135" s="28" t="s">
        <v>51</v>
      </c>
      <c r="E135" s="31"/>
      <c r="F135" s="24">
        <v>2500</v>
      </c>
      <c r="G135" s="25">
        <f t="shared" si="17"/>
        <v>2863304699.3199987</v>
      </c>
      <c r="H135" s="25">
        <f t="shared" si="18"/>
        <v>17339624717.810001</v>
      </c>
      <c r="I135" s="125">
        <f t="shared" si="16"/>
        <v>2500</v>
      </c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30"/>
    </row>
    <row r="136" spans="1:20" ht="18" customHeight="1" x14ac:dyDescent="0.3">
      <c r="A136" s="22">
        <v>46073.614479166667</v>
      </c>
      <c r="B136" s="26"/>
      <c r="C136" s="27"/>
      <c r="D136" s="28" t="s">
        <v>453</v>
      </c>
      <c r="E136" s="31"/>
      <c r="F136" s="24">
        <v>2800000</v>
      </c>
      <c r="G136" s="25">
        <f t="shared" si="17"/>
        <v>2860504699.3199987</v>
      </c>
      <c r="H136" s="25">
        <f t="shared" si="18"/>
        <v>17336824717.810001</v>
      </c>
      <c r="I136" s="125">
        <f t="shared" si="16"/>
        <v>2800000</v>
      </c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30"/>
    </row>
    <row r="137" spans="1:20" ht="18" customHeight="1" x14ac:dyDescent="0.3">
      <c r="A137" s="22">
        <v>46074.405104166668</v>
      </c>
      <c r="B137" s="26"/>
      <c r="C137" s="27"/>
      <c r="D137" s="28" t="s">
        <v>448</v>
      </c>
      <c r="E137" s="157">
        <v>3127900</v>
      </c>
      <c r="F137" s="24"/>
      <c r="G137" s="25">
        <f t="shared" si="17"/>
        <v>2863632599.3199987</v>
      </c>
      <c r="H137" s="25">
        <f t="shared" si="18"/>
        <v>17339952617.810001</v>
      </c>
      <c r="I137" s="125">
        <f t="shared" si="16"/>
        <v>0</v>
      </c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30"/>
    </row>
    <row r="138" spans="1:20" ht="18" customHeight="1" x14ac:dyDescent="0.3">
      <c r="A138" s="22">
        <v>46074.405960648146</v>
      </c>
      <c r="B138" s="26"/>
      <c r="C138" s="27"/>
      <c r="D138" s="28" t="s">
        <v>448</v>
      </c>
      <c r="E138" s="157">
        <v>9743800</v>
      </c>
      <c r="F138" s="24"/>
      <c r="G138" s="25">
        <f t="shared" si="17"/>
        <v>2873376399.3199987</v>
      </c>
      <c r="H138" s="25">
        <f t="shared" si="18"/>
        <v>17349696417.810001</v>
      </c>
      <c r="I138" s="125">
        <f t="shared" si="16"/>
        <v>0</v>
      </c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30"/>
    </row>
    <row r="139" spans="1:20" ht="18" customHeight="1" x14ac:dyDescent="0.3">
      <c r="A139" s="22">
        <v>46076.907106481478</v>
      </c>
      <c r="B139" s="26"/>
      <c r="C139" s="27"/>
      <c r="D139" s="28" t="s">
        <v>465</v>
      </c>
      <c r="E139" s="31"/>
      <c r="F139" s="24">
        <v>264574347</v>
      </c>
      <c r="G139" s="25">
        <f t="shared" si="17"/>
        <v>2608802052.3199987</v>
      </c>
      <c r="H139" s="25">
        <f t="shared" si="18"/>
        <v>17085122070.810001</v>
      </c>
      <c r="I139" s="125">
        <f t="shared" si="16"/>
        <v>264574347</v>
      </c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30"/>
    </row>
    <row r="140" spans="1:20" ht="18" customHeight="1" x14ac:dyDescent="0.3">
      <c r="A140" s="22">
        <v>46076.907118055555</v>
      </c>
      <c r="B140" s="26"/>
      <c r="C140" s="27"/>
      <c r="D140" s="28" t="s">
        <v>51</v>
      </c>
      <c r="E140" s="31"/>
      <c r="F140" s="24">
        <v>2500</v>
      </c>
      <c r="G140" s="25">
        <f t="shared" si="17"/>
        <v>2608799552.3199987</v>
      </c>
      <c r="H140" s="25">
        <f t="shared" si="18"/>
        <v>17085119570.810001</v>
      </c>
      <c r="I140" s="125">
        <f t="shared" ref="I140:I155" si="19">F140</f>
        <v>2500</v>
      </c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30"/>
    </row>
    <row r="141" spans="1:20" ht="18" customHeight="1" x14ac:dyDescent="0.3">
      <c r="A141" s="22">
        <v>46076.907118055555</v>
      </c>
      <c r="B141" s="26"/>
      <c r="C141" s="27"/>
      <c r="D141" s="28" t="s">
        <v>466</v>
      </c>
      <c r="E141" s="31"/>
      <c r="F141" s="24">
        <v>500000</v>
      </c>
      <c r="G141" s="25">
        <f t="shared" si="17"/>
        <v>2608299552.3199987</v>
      </c>
      <c r="H141" s="25">
        <f t="shared" si="18"/>
        <v>17084619570.810001</v>
      </c>
      <c r="I141" s="125">
        <f t="shared" si="19"/>
        <v>500000</v>
      </c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30"/>
    </row>
    <row r="142" spans="1:20" ht="18" customHeight="1" x14ac:dyDescent="0.3">
      <c r="A142" s="22">
        <v>46076.907118055555</v>
      </c>
      <c r="B142" s="26"/>
      <c r="C142" s="27"/>
      <c r="D142" s="28" t="s">
        <v>467</v>
      </c>
      <c r="E142" s="31"/>
      <c r="F142" s="24">
        <v>5000000</v>
      </c>
      <c r="G142" s="25">
        <f t="shared" si="17"/>
        <v>2603299552.3199987</v>
      </c>
      <c r="H142" s="25">
        <f t="shared" si="18"/>
        <v>17079619570.810001</v>
      </c>
      <c r="I142" s="125">
        <f t="shared" si="19"/>
        <v>5000000</v>
      </c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30"/>
    </row>
    <row r="143" spans="1:20" ht="18" customHeight="1" x14ac:dyDescent="0.3">
      <c r="A143" s="22">
        <v>46076.907141203701</v>
      </c>
      <c r="B143" s="26"/>
      <c r="C143" s="27"/>
      <c r="D143" s="28" t="s">
        <v>468</v>
      </c>
      <c r="E143" s="31"/>
      <c r="F143" s="24">
        <v>42500000</v>
      </c>
      <c r="G143" s="25">
        <f t="shared" si="17"/>
        <v>2560799552.3199987</v>
      </c>
      <c r="H143" s="25">
        <f t="shared" si="18"/>
        <v>17037119570.810001</v>
      </c>
      <c r="I143" s="125">
        <f t="shared" si="19"/>
        <v>42500000</v>
      </c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30"/>
    </row>
    <row r="144" spans="1:20" ht="18" customHeight="1" x14ac:dyDescent="0.3">
      <c r="A144" s="22">
        <v>46076.909803240742</v>
      </c>
      <c r="B144" s="26"/>
      <c r="C144" s="27"/>
      <c r="D144" s="28" t="s">
        <v>469</v>
      </c>
      <c r="E144" s="31"/>
      <c r="F144" s="24">
        <v>152195000</v>
      </c>
      <c r="G144" s="25">
        <f t="shared" si="17"/>
        <v>2408604552.3199987</v>
      </c>
      <c r="H144" s="25">
        <f t="shared" si="18"/>
        <v>16884924570.810001</v>
      </c>
      <c r="I144" s="125">
        <f t="shared" si="19"/>
        <v>152195000</v>
      </c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30"/>
    </row>
    <row r="145" spans="1:20" ht="18" customHeight="1" x14ac:dyDescent="0.3">
      <c r="A145" s="22">
        <v>46078.604490740741</v>
      </c>
      <c r="B145" s="26"/>
      <c r="C145" s="27"/>
      <c r="D145" s="28" t="s">
        <v>470</v>
      </c>
      <c r="E145" s="31"/>
      <c r="F145" s="24">
        <v>28879000</v>
      </c>
      <c r="G145" s="25">
        <f t="shared" si="17"/>
        <v>2379725552.3199987</v>
      </c>
      <c r="H145" s="25">
        <f t="shared" si="18"/>
        <v>16856045570.810001</v>
      </c>
      <c r="I145" s="125">
        <f t="shared" si="19"/>
        <v>28879000</v>
      </c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30"/>
    </row>
    <row r="146" spans="1:20" ht="18" customHeight="1" x14ac:dyDescent="0.3">
      <c r="A146" s="22">
        <v>46080.360509259262</v>
      </c>
      <c r="B146" s="26"/>
      <c r="C146" s="27"/>
      <c r="D146" s="28" t="s">
        <v>471</v>
      </c>
      <c r="E146" s="31"/>
      <c r="F146" s="24">
        <v>34726485</v>
      </c>
      <c r="G146" s="25">
        <f t="shared" si="17"/>
        <v>2344999067.3199987</v>
      </c>
      <c r="H146" s="25">
        <f t="shared" si="18"/>
        <v>16821319085.810001</v>
      </c>
      <c r="I146" s="125">
        <f t="shared" si="19"/>
        <v>34726485</v>
      </c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30"/>
    </row>
    <row r="147" spans="1:20" ht="18" customHeight="1" x14ac:dyDescent="0.3">
      <c r="A147" s="22">
        <v>46080.412152777775</v>
      </c>
      <c r="B147" s="26"/>
      <c r="C147" s="27"/>
      <c r="D147" s="28" t="s">
        <v>298</v>
      </c>
      <c r="E147" s="31">
        <v>1000000000</v>
      </c>
      <c r="F147" s="24"/>
      <c r="G147" s="25">
        <f t="shared" si="17"/>
        <v>3344999067.3199987</v>
      </c>
      <c r="H147" s="25">
        <f t="shared" si="18"/>
        <v>17821319085.810001</v>
      </c>
      <c r="I147" s="125">
        <f t="shared" si="19"/>
        <v>0</v>
      </c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30"/>
    </row>
    <row r="148" spans="1:20" ht="18" customHeight="1" x14ac:dyDescent="0.3">
      <c r="A148" s="22">
        <v>46080.526550925926</v>
      </c>
      <c r="B148" s="26"/>
      <c r="C148" s="27"/>
      <c r="D148" s="28" t="s">
        <v>472</v>
      </c>
      <c r="E148" s="31"/>
      <c r="F148" s="24">
        <v>10000000</v>
      </c>
      <c r="G148" s="25">
        <f t="shared" si="17"/>
        <v>3334999067.3199987</v>
      </c>
      <c r="H148" s="25">
        <f t="shared" si="18"/>
        <v>17811319085.810001</v>
      </c>
      <c r="I148" s="125">
        <f t="shared" si="19"/>
        <v>10000000</v>
      </c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30"/>
    </row>
    <row r="149" spans="1:20" ht="18" customHeight="1" x14ac:dyDescent="0.3">
      <c r="A149" s="22">
        <v>46080.528020833335</v>
      </c>
      <c r="B149" s="26"/>
      <c r="C149" s="27"/>
      <c r="D149" s="28" t="s">
        <v>473</v>
      </c>
      <c r="E149" s="31"/>
      <c r="F149" s="24">
        <v>2496092854</v>
      </c>
      <c r="G149" s="25">
        <f t="shared" si="17"/>
        <v>838906213.31999874</v>
      </c>
      <c r="H149" s="25">
        <f t="shared" si="18"/>
        <v>15315226231.810001</v>
      </c>
      <c r="I149" s="125">
        <f t="shared" si="19"/>
        <v>2496092854</v>
      </c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30"/>
    </row>
    <row r="150" spans="1:20" ht="18" customHeight="1" x14ac:dyDescent="0.3">
      <c r="A150" s="22">
        <v>46081.405555555553</v>
      </c>
      <c r="B150" s="26"/>
      <c r="C150" s="27"/>
      <c r="D150" s="28" t="s">
        <v>474</v>
      </c>
      <c r="E150" s="157">
        <v>2032598</v>
      </c>
      <c r="F150" s="24"/>
      <c r="G150" s="25">
        <f t="shared" si="17"/>
        <v>840938811.31999874</v>
      </c>
      <c r="H150" s="25">
        <f t="shared" si="18"/>
        <v>15317258829.810001</v>
      </c>
      <c r="I150" s="125">
        <f t="shared" si="19"/>
        <v>0</v>
      </c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30"/>
    </row>
    <row r="151" spans="1:20" ht="18" customHeight="1" x14ac:dyDescent="0.3">
      <c r="A151" s="22">
        <v>46081.449305555558</v>
      </c>
      <c r="B151" s="26"/>
      <c r="C151" s="27"/>
      <c r="D151" s="28" t="s">
        <v>475</v>
      </c>
      <c r="E151" s="157">
        <v>1093600</v>
      </c>
      <c r="F151" s="24"/>
      <c r="G151" s="25">
        <f t="shared" si="17"/>
        <v>842032411.31999874</v>
      </c>
      <c r="H151" s="25">
        <f t="shared" si="18"/>
        <v>15318352429.810001</v>
      </c>
      <c r="I151" s="125">
        <f t="shared" si="19"/>
        <v>0</v>
      </c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30"/>
    </row>
    <row r="152" spans="1:20" ht="18" customHeight="1" x14ac:dyDescent="0.3">
      <c r="A152" s="22">
        <v>46081.454861111109</v>
      </c>
      <c r="B152" s="26"/>
      <c r="C152" s="27"/>
      <c r="D152" s="28" t="s">
        <v>57</v>
      </c>
      <c r="E152" s="157">
        <v>1976397.01</v>
      </c>
      <c r="F152" s="24"/>
      <c r="G152" s="25">
        <f t="shared" si="17"/>
        <v>844008808.32999873</v>
      </c>
      <c r="H152" s="25">
        <f t="shared" si="18"/>
        <v>15320328826.820002</v>
      </c>
      <c r="I152" s="125">
        <f t="shared" si="19"/>
        <v>0</v>
      </c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30"/>
    </row>
    <row r="153" spans="1:20" ht="18" customHeight="1" x14ac:dyDescent="0.3">
      <c r="A153" s="22">
        <v>46081.454861111109</v>
      </c>
      <c r="B153" s="26"/>
      <c r="C153" s="27"/>
      <c r="D153" s="28" t="s">
        <v>49</v>
      </c>
      <c r="E153" s="31"/>
      <c r="F153" s="158">
        <v>395279.4</v>
      </c>
      <c r="G153" s="25">
        <f t="shared" si="17"/>
        <v>843613528.92999876</v>
      </c>
      <c r="H153" s="25">
        <f t="shared" si="18"/>
        <v>15319933547.420002</v>
      </c>
      <c r="I153" s="125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30"/>
    </row>
    <row r="154" spans="1:20" ht="18" customHeight="1" thickBot="1" x14ac:dyDescent="0.35">
      <c r="A154" s="22">
        <v>46081.463194444441</v>
      </c>
      <c r="B154" s="26"/>
      <c r="C154" s="27"/>
      <c r="D154" s="28" t="s">
        <v>476</v>
      </c>
      <c r="E154" s="31"/>
      <c r="F154" s="24">
        <v>100000000</v>
      </c>
      <c r="G154" s="25">
        <f t="shared" si="17"/>
        <v>743613528.92999876</v>
      </c>
      <c r="H154" s="25">
        <f t="shared" si="18"/>
        <v>15219933547.420002</v>
      </c>
      <c r="I154" s="125">
        <f t="shared" si="19"/>
        <v>100000000</v>
      </c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30"/>
    </row>
    <row r="155" spans="1:20" ht="18" customHeight="1" x14ac:dyDescent="0.3">
      <c r="A155" s="22">
        <v>46081.463194444441</v>
      </c>
      <c r="B155" s="26"/>
      <c r="C155" s="27"/>
      <c r="D155" s="28" t="s">
        <v>477</v>
      </c>
      <c r="E155" s="31"/>
      <c r="F155" s="24">
        <v>46170000</v>
      </c>
      <c r="G155" s="25">
        <f t="shared" si="17"/>
        <v>697443528.92999876</v>
      </c>
      <c r="H155" s="25">
        <f t="shared" si="18"/>
        <v>15173763547.420002</v>
      </c>
      <c r="I155" s="125">
        <f t="shared" si="19"/>
        <v>46170000</v>
      </c>
      <c r="J155" s="128"/>
      <c r="K155" s="29"/>
      <c r="L155" s="29"/>
      <c r="M155" s="29"/>
      <c r="N155" s="29"/>
      <c r="O155" s="29"/>
      <c r="P155" s="29"/>
      <c r="Q155" s="29"/>
      <c r="R155" s="29"/>
      <c r="S155" s="29"/>
      <c r="T155" s="30"/>
    </row>
    <row r="156" spans="1:20" ht="18" customHeight="1" x14ac:dyDescent="0.3">
      <c r="A156" s="22"/>
      <c r="B156" s="26"/>
      <c r="C156" s="27"/>
      <c r="D156" s="77" t="s">
        <v>76</v>
      </c>
      <c r="E156" s="92">
        <f>SUM(E49:E155)</f>
        <v>7047361499.0100002</v>
      </c>
      <c r="F156" s="92">
        <f>SUM(F49:F155)</f>
        <v>7461299823.3999996</v>
      </c>
      <c r="G156" s="130">
        <f>E156+E48-F156</f>
        <v>697443528.92999935</v>
      </c>
      <c r="H156" s="59">
        <f>H155</f>
        <v>15173763547.420002</v>
      </c>
      <c r="I156" s="125">
        <f>SUM(I11:I155)</f>
        <v>28454955261.489998</v>
      </c>
      <c r="J156" s="194">
        <v>697443528.92999995</v>
      </c>
      <c r="K156" s="196">
        <f>G156-J156</f>
        <v>0</v>
      </c>
      <c r="L156" s="29"/>
      <c r="M156" s="29"/>
      <c r="N156" s="29"/>
      <c r="O156" s="29"/>
      <c r="P156" s="29"/>
      <c r="Q156" s="29"/>
      <c r="R156" s="29"/>
      <c r="S156" s="29"/>
      <c r="T156" s="30"/>
    </row>
    <row r="157" spans="1:20" ht="18" customHeight="1" x14ac:dyDescent="0.3">
      <c r="A157" s="35"/>
      <c r="B157" s="50"/>
      <c r="C157" s="51"/>
      <c r="D157" s="43"/>
      <c r="E157" s="52"/>
      <c r="F157" s="46"/>
      <c r="G157" s="129"/>
      <c r="H157"/>
      <c r="I157"/>
      <c r="J157"/>
      <c r="K157" s="29"/>
      <c r="L157" s="29"/>
      <c r="M157" s="29"/>
      <c r="N157" s="29"/>
      <c r="O157" s="29"/>
      <c r="P157" s="29"/>
      <c r="Q157" s="29"/>
      <c r="R157" s="29"/>
      <c r="S157" s="29"/>
      <c r="T157" s="30"/>
    </row>
    <row r="158" spans="1:20" ht="18" customHeight="1" x14ac:dyDescent="0.3">
      <c r="A158" s="228" t="s">
        <v>396</v>
      </c>
      <c r="B158" s="228"/>
      <c r="C158" s="228"/>
      <c r="D158" s="228"/>
      <c r="E158" s="228"/>
      <c r="F158" s="228"/>
      <c r="G158" s="228"/>
      <c r="H158" s="53"/>
      <c r="I158"/>
      <c r="J158"/>
      <c r="K158" s="29"/>
      <c r="L158" s="29"/>
      <c r="M158" s="29"/>
      <c r="N158" s="29"/>
      <c r="O158" s="29"/>
      <c r="P158" s="29"/>
      <c r="Q158" s="29"/>
      <c r="R158" s="29"/>
      <c r="S158" s="29"/>
      <c r="T158" s="30"/>
    </row>
    <row r="159" spans="1:20" ht="18" customHeight="1" x14ac:dyDescent="0.3">
      <c r="A159" s="33"/>
      <c r="B159" s="33"/>
      <c r="C159" s="33"/>
      <c r="D159" s="33"/>
      <c r="E159" s="33"/>
      <c r="F159" s="33"/>
      <c r="G159" s="33"/>
      <c r="H159" s="53"/>
      <c r="I159"/>
      <c r="J159"/>
      <c r="K159" s="29"/>
      <c r="L159" s="29"/>
      <c r="M159" s="29"/>
      <c r="N159" s="29"/>
      <c r="O159" s="29"/>
      <c r="P159" s="29"/>
      <c r="Q159" s="29"/>
      <c r="R159" s="29"/>
      <c r="S159" s="29"/>
      <c r="T159" s="30"/>
    </row>
    <row r="160" spans="1:20" ht="18" customHeight="1" x14ac:dyDescent="0.3">
      <c r="A160" s="35"/>
      <c r="B160" s="50"/>
      <c r="C160" s="101" t="s">
        <v>103</v>
      </c>
      <c r="D160" s="102" t="s">
        <v>10</v>
      </c>
      <c r="E160" s="103" t="s">
        <v>104</v>
      </c>
      <c r="F160" s="104" t="s">
        <v>105</v>
      </c>
      <c r="G160" s="105" t="s">
        <v>106</v>
      </c>
      <c r="H160" s="53"/>
      <c r="I160" s="53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30"/>
    </row>
    <row r="161" spans="1:20" ht="18" customHeight="1" x14ac:dyDescent="0.3">
      <c r="A161" s="49"/>
      <c r="C161" s="26" t="s">
        <v>81</v>
      </c>
      <c r="D161" s="98" t="s">
        <v>397</v>
      </c>
      <c r="E161" s="23">
        <f>E9+E16+E27+E33+E38+E42+E48</f>
        <v>23729337613.349998</v>
      </c>
      <c r="F161" s="47"/>
      <c r="G161" s="25"/>
      <c r="H161" s="53"/>
      <c r="I161" s="53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30"/>
    </row>
    <row r="162" spans="1:20" ht="18" customHeight="1" x14ac:dyDescent="0.3">
      <c r="A162" s="49"/>
      <c r="B162" s="50"/>
      <c r="C162" s="97" t="s">
        <v>83</v>
      </c>
      <c r="D162" s="99" t="s">
        <v>398</v>
      </c>
      <c r="E162" s="23">
        <f>E45+E30+E24+E10</f>
        <v>5383296000</v>
      </c>
      <c r="F162" s="47"/>
      <c r="G162" s="25"/>
      <c r="H162" s="53"/>
      <c r="I162" s="53"/>
      <c r="K162" s="29"/>
      <c r="L162" s="29"/>
      <c r="M162" s="29"/>
      <c r="N162" s="29"/>
      <c r="O162" s="29"/>
      <c r="P162" s="29"/>
      <c r="Q162" s="29"/>
      <c r="R162" s="29"/>
      <c r="S162" s="29"/>
      <c r="T162" s="30"/>
    </row>
    <row r="163" spans="1:20" ht="18" customHeight="1" x14ac:dyDescent="0.3">
      <c r="A163" s="49"/>
      <c r="B163" s="50"/>
      <c r="C163" s="97" t="s">
        <v>85</v>
      </c>
      <c r="D163" s="99" t="s">
        <v>679</v>
      </c>
      <c r="E163" s="23">
        <v>45385102</v>
      </c>
      <c r="F163" s="47"/>
      <c r="G163" s="25"/>
      <c r="H163" s="53"/>
      <c r="I163" s="53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30"/>
    </row>
    <row r="164" spans="1:20" ht="18" customHeight="1" x14ac:dyDescent="0.3">
      <c r="A164" s="49"/>
      <c r="B164" s="50"/>
      <c r="C164" s="97" t="s">
        <v>87</v>
      </c>
      <c r="D164" s="99" t="s">
        <v>393</v>
      </c>
      <c r="E164" s="23"/>
      <c r="F164" s="47"/>
      <c r="G164" s="25"/>
      <c r="H164" s="53"/>
      <c r="I164" s="53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30"/>
    </row>
    <row r="165" spans="1:20" ht="18" customHeight="1" x14ac:dyDescent="0.3">
      <c r="A165" s="49"/>
      <c r="B165" s="50"/>
      <c r="C165" s="97" t="s">
        <v>89</v>
      </c>
      <c r="D165" s="98" t="s">
        <v>399</v>
      </c>
      <c r="E165" s="23">
        <f>E34</f>
        <v>220000</v>
      </c>
      <c r="F165" s="47"/>
      <c r="G165" s="25"/>
      <c r="H165" s="53"/>
      <c r="I165" s="53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30"/>
    </row>
    <row r="166" spans="1:20" ht="18" customHeight="1" x14ac:dyDescent="0.3">
      <c r="A166" s="49"/>
      <c r="B166" s="50"/>
      <c r="C166" s="97" t="s">
        <v>91</v>
      </c>
      <c r="D166" s="44" t="s">
        <v>86</v>
      </c>
      <c r="E166" s="23">
        <f>SUMIF(D10:D155,"Bagi Hasil atau Bonus",E10:E155)</f>
        <v>4486720.08</v>
      </c>
      <c r="F166" s="47"/>
      <c r="G166" s="25"/>
      <c r="H166" s="53"/>
      <c r="I166" s="53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30"/>
    </row>
    <row r="167" spans="1:20" ht="18" customHeight="1" x14ac:dyDescent="0.3">
      <c r="A167" s="49"/>
      <c r="B167" s="50"/>
      <c r="C167" s="97" t="s">
        <v>94</v>
      </c>
      <c r="D167" s="44" t="s">
        <v>90</v>
      </c>
      <c r="E167" s="31"/>
      <c r="F167" s="47">
        <v>13987954544</v>
      </c>
      <c r="G167" s="25"/>
      <c r="H167" s="53"/>
      <c r="I167" s="53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30"/>
    </row>
    <row r="168" spans="1:20" ht="18" customHeight="1" x14ac:dyDescent="0.3">
      <c r="A168" s="49"/>
      <c r="B168" s="50"/>
      <c r="C168" s="97" t="s">
        <v>95</v>
      </c>
      <c r="D168" s="44" t="s">
        <v>92</v>
      </c>
      <c r="E168" s="31"/>
      <c r="F168" s="47">
        <f>F153+F22</f>
        <v>897344.01</v>
      </c>
      <c r="G168" s="25"/>
      <c r="H168" s="53"/>
      <c r="I168" s="53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30"/>
    </row>
    <row r="169" spans="1:20" ht="18" customHeight="1" x14ac:dyDescent="0.3">
      <c r="A169" s="49"/>
      <c r="B169" s="50"/>
      <c r="C169" s="97" t="s">
        <v>290</v>
      </c>
      <c r="D169" s="44" t="s">
        <v>93</v>
      </c>
      <c r="E169" s="31"/>
      <c r="F169" s="100">
        <f>F13+F17+F18+F29+F35+F39+F44+F56</f>
        <v>110000</v>
      </c>
      <c r="G169" s="25"/>
      <c r="H169" s="53"/>
      <c r="I169" s="53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30"/>
    </row>
    <row r="170" spans="1:20" ht="18" customHeight="1" x14ac:dyDescent="0.3">
      <c r="A170" s="49"/>
      <c r="B170" s="50"/>
      <c r="C170" s="97"/>
      <c r="D170" s="106" t="s">
        <v>107</v>
      </c>
      <c r="E170" s="64">
        <f>SUM(E161:E169)</f>
        <v>29162725435.43</v>
      </c>
      <c r="F170" s="64">
        <f>SUM(F161:F169)</f>
        <v>13988961888.01</v>
      </c>
      <c r="G170" s="59">
        <f>E170-F170</f>
        <v>15173763547.42</v>
      </c>
      <c r="H170" s="53"/>
      <c r="I170" s="53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30"/>
    </row>
    <row r="171" spans="1:20" ht="18" customHeight="1" x14ac:dyDescent="0.3">
      <c r="A171" s="49"/>
      <c r="B171" s="50"/>
      <c r="C171" s="51"/>
      <c r="D171" s="43"/>
      <c r="E171" s="52"/>
      <c r="F171" s="45"/>
      <c r="G171" s="53">
        <f>H156-G170</f>
        <v>0</v>
      </c>
      <c r="H171" s="53"/>
      <c r="I171" s="53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30"/>
    </row>
    <row r="172" spans="1:20" ht="18" customHeight="1" x14ac:dyDescent="0.3">
      <c r="A172" s="49"/>
      <c r="B172" s="50"/>
      <c r="C172" s="51"/>
      <c r="D172" s="43"/>
      <c r="E172" s="52"/>
      <c r="F172" s="45"/>
      <c r="G172" s="53"/>
      <c r="H172" s="53"/>
      <c r="I172" s="53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30"/>
    </row>
    <row r="173" spans="1:20" ht="18" customHeight="1" x14ac:dyDescent="0.3">
      <c r="A173" s="35"/>
      <c r="B173" s="36"/>
      <c r="C173" s="36"/>
      <c r="D173" s="37"/>
      <c r="E173" s="38"/>
      <c r="F173" s="34"/>
      <c r="G173" s="39"/>
      <c r="H173" s="39"/>
      <c r="I173" s="39"/>
    </row>
    <row r="174" spans="1:20" ht="18.75" customHeight="1" x14ac:dyDescent="0.3">
      <c r="B174" s="16"/>
      <c r="E174" s="225" t="s">
        <v>484</v>
      </c>
      <c r="F174" s="225"/>
      <c r="G174" s="225"/>
      <c r="H174" s="225"/>
      <c r="I174" s="16"/>
    </row>
    <row r="175" spans="1:20" ht="18.75" customHeight="1" x14ac:dyDescent="0.3">
      <c r="B175" s="16" t="s">
        <v>99</v>
      </c>
      <c r="E175" s="225" t="s">
        <v>98</v>
      </c>
      <c r="F175" s="225"/>
      <c r="G175" s="225"/>
      <c r="H175" s="225"/>
      <c r="I175" s="16"/>
    </row>
    <row r="176" spans="1:20" ht="18.75" customHeight="1" x14ac:dyDescent="0.3">
      <c r="F176" s="16"/>
    </row>
    <row r="177" spans="1:20" ht="18.75" customHeight="1" x14ac:dyDescent="0.3">
      <c r="F177" s="16"/>
    </row>
    <row r="178" spans="1:20" ht="18.75" customHeight="1" x14ac:dyDescent="0.3">
      <c r="F178" s="16"/>
    </row>
    <row r="179" spans="1:20" ht="18.75" customHeight="1" x14ac:dyDescent="0.25">
      <c r="B179" s="40" t="s">
        <v>100</v>
      </c>
      <c r="E179" s="226" t="s">
        <v>16</v>
      </c>
      <c r="F179" s="226"/>
      <c r="G179" s="226"/>
      <c r="H179" s="226"/>
      <c r="I179" s="42"/>
    </row>
    <row r="180" spans="1:20" s="17" customFormat="1" ht="19.5" customHeight="1" x14ac:dyDescent="0.3">
      <c r="A180" s="225" t="s">
        <v>14</v>
      </c>
      <c r="B180" s="225"/>
      <c r="C180" s="225"/>
      <c r="D180" s="225"/>
      <c r="E180" s="225"/>
      <c r="F180" s="225"/>
      <c r="G180" s="225"/>
      <c r="H180" s="225"/>
      <c r="I180" s="41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9.5" customHeight="1" x14ac:dyDescent="0.3">
      <c r="A181" s="225" t="s">
        <v>101</v>
      </c>
      <c r="B181" s="225"/>
      <c r="C181" s="225"/>
      <c r="D181" s="225"/>
      <c r="E181" s="225"/>
      <c r="F181" s="225"/>
      <c r="G181" s="225"/>
      <c r="H181" s="225"/>
    </row>
    <row r="182" spans="1:20" ht="19.5" customHeight="1" x14ac:dyDescent="0.3">
      <c r="D182" s="16"/>
    </row>
    <row r="183" spans="1:20" ht="19.5" customHeight="1" x14ac:dyDescent="0.3">
      <c r="D183" s="16"/>
    </row>
    <row r="184" spans="1:20" ht="19.5" customHeight="1" x14ac:dyDescent="0.3">
      <c r="D184" s="16"/>
    </row>
    <row r="185" spans="1:20" ht="19.5" customHeight="1" x14ac:dyDescent="0.3">
      <c r="D185" s="16"/>
    </row>
    <row r="186" spans="1:20" ht="19.5" customHeight="1" x14ac:dyDescent="0.3">
      <c r="A186" s="226" t="s">
        <v>102</v>
      </c>
      <c r="B186" s="226"/>
      <c r="C186" s="226"/>
      <c r="D186" s="226"/>
      <c r="E186" s="226"/>
      <c r="F186" s="226"/>
      <c r="G186" s="226"/>
      <c r="H186" s="226"/>
    </row>
  </sheetData>
  <mergeCells count="9">
    <mergeCell ref="A180:H180"/>
    <mergeCell ref="A181:H181"/>
    <mergeCell ref="A186:H186"/>
    <mergeCell ref="A1:H1"/>
    <mergeCell ref="A2:H2"/>
    <mergeCell ref="A158:G158"/>
    <mergeCell ref="E174:H174"/>
    <mergeCell ref="E175:H175"/>
    <mergeCell ref="E179:H179"/>
  </mergeCells>
  <printOptions horizontalCentered="1"/>
  <pageMargins left="0.55118110236220474" right="0.27559055118110237" top="0.87" bottom="0.68" header="0.47244094488188981" footer="0.23622047244094491"/>
  <pageSetup paperSize="9" scale="57" fitToHeight="2" orientation="portrait" horizont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C5D26-A787-4730-8D1C-7C3E07715472}">
  <sheetPr>
    <pageSetUpPr fitToPage="1"/>
  </sheetPr>
  <dimension ref="A1:T168"/>
  <sheetViews>
    <sheetView topLeftCell="A130" zoomScale="58" zoomScaleNormal="73" workbookViewId="0">
      <selection activeCell="K146" sqref="K146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19.109375" style="197" customWidth="1"/>
    <col min="11" max="13" width="9.21875" style="2"/>
    <col min="14" max="14" width="18.5546875" style="2" customWidth="1"/>
    <col min="15" max="16384" width="9.21875" style="2"/>
  </cols>
  <sheetData>
    <row r="1" spans="1:20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0" ht="19.5" customHeight="1" x14ac:dyDescent="0.3">
      <c r="A2" s="227" t="s">
        <v>478</v>
      </c>
      <c r="B2" s="227"/>
      <c r="C2" s="227"/>
      <c r="D2" s="227"/>
      <c r="E2" s="227"/>
      <c r="F2" s="227"/>
      <c r="G2" s="227"/>
      <c r="H2" s="227"/>
      <c r="I2" s="1"/>
    </row>
    <row r="3" spans="1:20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0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0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0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0" ht="19.5" customHeight="1" x14ac:dyDescent="0.3">
      <c r="B7" s="16"/>
      <c r="C7" s="16"/>
      <c r="F7" s="18"/>
    </row>
    <row r="8" spans="1:20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0" ht="18" customHeight="1" x14ac:dyDescent="0.3">
      <c r="A9" s="67">
        <v>46082</v>
      </c>
      <c r="B9" s="68"/>
      <c r="C9" s="69"/>
      <c r="D9" s="70" t="s">
        <v>17</v>
      </c>
      <c r="E9" s="71">
        <f>feb!G14</f>
        <v>2761447216.75</v>
      </c>
      <c r="F9" s="72"/>
      <c r="G9" s="73">
        <f>E9</f>
        <v>2761447216.75</v>
      </c>
      <c r="H9" s="73">
        <f>G9</f>
        <v>2761447216.75</v>
      </c>
      <c r="I9"/>
      <c r="J9" s="198"/>
      <c r="K9" s="29"/>
      <c r="L9" s="29"/>
      <c r="M9" s="29"/>
      <c r="N9" s="29"/>
      <c r="O9" s="29"/>
      <c r="P9" s="29"/>
      <c r="Q9" s="29"/>
      <c r="R9" s="29"/>
      <c r="S9" s="29"/>
      <c r="T9" s="30"/>
    </row>
    <row r="10" spans="1:20" ht="18" customHeight="1" x14ac:dyDescent="0.3">
      <c r="A10" s="22">
        <v>46090.529502314814</v>
      </c>
      <c r="B10" s="26"/>
      <c r="C10" s="27"/>
      <c r="D10" s="28" t="s">
        <v>459</v>
      </c>
      <c r="E10" s="31"/>
      <c r="F10" s="31">
        <v>1000000000</v>
      </c>
      <c r="G10" s="25">
        <f>(G9+E10)-F10</f>
        <v>1761447216.75</v>
      </c>
      <c r="H10" s="25">
        <f>G10</f>
        <v>1761447216.75</v>
      </c>
      <c r="I10"/>
      <c r="J10" s="198"/>
      <c r="K10" s="29"/>
      <c r="L10" s="29"/>
      <c r="M10" s="29"/>
      <c r="N10" s="29"/>
      <c r="O10" s="29"/>
      <c r="P10" s="29"/>
      <c r="Q10" s="29"/>
      <c r="R10" s="29"/>
      <c r="S10" s="29"/>
      <c r="T10" s="60"/>
    </row>
    <row r="11" spans="1:20" ht="18" customHeight="1" x14ac:dyDescent="0.3">
      <c r="A11" s="22">
        <v>46109.39806712963</v>
      </c>
      <c r="B11" s="26"/>
      <c r="C11" s="27"/>
      <c r="D11" s="28" t="s">
        <v>459</v>
      </c>
      <c r="E11" s="31"/>
      <c r="F11" s="31">
        <v>1000000000</v>
      </c>
      <c r="G11" s="25">
        <f t="shared" ref="G11:G12" si="0">(G10+E11)-F11</f>
        <v>761447216.75</v>
      </c>
      <c r="H11" s="25">
        <f t="shared" ref="H11:H12" si="1">G11</f>
        <v>761447216.75</v>
      </c>
      <c r="I11"/>
      <c r="J11" s="198"/>
      <c r="K11" s="29"/>
      <c r="L11" s="29"/>
      <c r="M11" s="29"/>
      <c r="N11" s="29"/>
      <c r="O11" s="29"/>
      <c r="P11" s="29"/>
      <c r="Q11" s="29"/>
      <c r="R11" s="29"/>
      <c r="S11" s="29"/>
      <c r="T11" s="60"/>
    </row>
    <row r="12" spans="1:20" ht="18" customHeight="1" x14ac:dyDescent="0.3">
      <c r="A12" s="22">
        <v>46112</v>
      </c>
      <c r="B12" s="26"/>
      <c r="C12" s="27"/>
      <c r="D12" s="28" t="s">
        <v>248</v>
      </c>
      <c r="E12" s="31">
        <v>1263789000</v>
      </c>
      <c r="F12" s="31"/>
      <c r="G12" s="25">
        <f t="shared" si="0"/>
        <v>2025236216.75</v>
      </c>
      <c r="H12" s="25">
        <f t="shared" si="1"/>
        <v>2025236216.75</v>
      </c>
      <c r="I12"/>
      <c r="J12" s="198"/>
      <c r="K12" s="29"/>
      <c r="L12" s="29"/>
      <c r="M12" s="29"/>
      <c r="N12" s="29"/>
      <c r="O12" s="29"/>
      <c r="P12" s="29"/>
      <c r="Q12" s="29"/>
      <c r="R12" s="29"/>
      <c r="S12" s="29"/>
      <c r="T12" s="60"/>
    </row>
    <row r="13" spans="1:20" ht="18" customHeight="1" x14ac:dyDescent="0.3">
      <c r="A13" s="22">
        <v>46112</v>
      </c>
      <c r="B13" s="26"/>
      <c r="C13" s="27"/>
      <c r="D13" s="28" t="s">
        <v>34</v>
      </c>
      <c r="E13" s="31"/>
      <c r="F13" s="24">
        <v>15000</v>
      </c>
      <c r="G13" s="25">
        <f t="shared" ref="G13" si="2">(G12+E13)-F13</f>
        <v>2025221216.75</v>
      </c>
      <c r="H13" s="25">
        <f t="shared" ref="H13:H14" si="3">G13</f>
        <v>2025221216.75</v>
      </c>
      <c r="I13"/>
      <c r="J13" s="198"/>
      <c r="K13" s="29"/>
      <c r="L13" s="29"/>
      <c r="M13" s="29"/>
      <c r="N13" s="29"/>
      <c r="O13" s="29"/>
      <c r="P13" s="29"/>
      <c r="Q13" s="29"/>
      <c r="R13" s="29"/>
      <c r="S13" s="29"/>
      <c r="T13" s="60"/>
    </row>
    <row r="14" spans="1:20" ht="22.05" customHeight="1" x14ac:dyDescent="0.2">
      <c r="A14" s="74"/>
      <c r="B14" s="26"/>
      <c r="C14" s="76"/>
      <c r="D14" s="77" t="s">
        <v>76</v>
      </c>
      <c r="E14" s="78">
        <f>SUM(E9:E13)</f>
        <v>4025236216.75</v>
      </c>
      <c r="F14" s="78">
        <f>SUM(F10:F13)</f>
        <v>2000015000</v>
      </c>
      <c r="G14" s="79">
        <f>E14-F14</f>
        <v>2025221216.75</v>
      </c>
      <c r="H14" s="80">
        <f t="shared" si="3"/>
        <v>2025221216.75</v>
      </c>
      <c r="I14" s="194">
        <v>2025221216.75</v>
      </c>
      <c r="J14" s="199">
        <f>I14-G14</f>
        <v>0</v>
      </c>
      <c r="N14" s="127">
        <v>2025221217</v>
      </c>
    </row>
    <row r="15" spans="1:20" ht="15.45" customHeight="1" x14ac:dyDescent="0.3">
      <c r="A15" s="22"/>
      <c r="B15" s="26"/>
      <c r="C15" s="27"/>
      <c r="D15" s="57"/>
      <c r="E15" s="58"/>
      <c r="F15" s="58"/>
      <c r="G15" s="25"/>
      <c r="H15" s="25"/>
      <c r="I15" s="53"/>
    </row>
    <row r="16" spans="1:20" ht="18" customHeight="1" x14ac:dyDescent="0.3">
      <c r="A16" s="67">
        <v>46082</v>
      </c>
      <c r="B16" s="68"/>
      <c r="C16" s="69"/>
      <c r="D16" s="70" t="s">
        <v>19</v>
      </c>
      <c r="E16" s="71">
        <f>feb!G25</f>
        <v>4815050002.4399967</v>
      </c>
      <c r="F16" s="72"/>
      <c r="G16" s="73">
        <f>E16</f>
        <v>4815050002.4399967</v>
      </c>
      <c r="H16" s="73">
        <f>H14+G16</f>
        <v>6840271219.1899967</v>
      </c>
      <c r="I16"/>
      <c r="J16" s="198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1:20" ht="18" customHeight="1" x14ac:dyDescent="0.3">
      <c r="A17" s="22">
        <v>46083.144363425927</v>
      </c>
      <c r="B17" s="26"/>
      <c r="C17" s="27"/>
      <c r="D17" s="28" t="s">
        <v>479</v>
      </c>
      <c r="E17" s="31"/>
      <c r="F17" s="31">
        <v>10000</v>
      </c>
      <c r="G17" s="25">
        <f>(G16+E17)-F17</f>
        <v>4815040002.4399967</v>
      </c>
      <c r="H17" s="25">
        <f>(H16+E17)-F17</f>
        <v>6840261219.1899967</v>
      </c>
      <c r="I17"/>
      <c r="J17" s="200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8" customHeight="1" x14ac:dyDescent="0.3">
      <c r="A18" s="22">
        <v>46084.048645833333</v>
      </c>
      <c r="B18" s="26"/>
      <c r="C18" s="27"/>
      <c r="D18" s="28" t="s">
        <v>34</v>
      </c>
      <c r="E18" s="31"/>
      <c r="F18" s="31">
        <v>15000</v>
      </c>
      <c r="G18" s="25">
        <f t="shared" ref="G18:G24" si="4">(G17+E18)-F18</f>
        <v>4815025002.4399967</v>
      </c>
      <c r="H18" s="25">
        <f t="shared" ref="H18:H24" si="5">(H17+E18)-F18</f>
        <v>6840246219.1899967</v>
      </c>
      <c r="I18"/>
      <c r="J18" s="200"/>
      <c r="K18" s="29"/>
      <c r="L18" s="29"/>
      <c r="M18" s="29"/>
      <c r="N18" s="29"/>
      <c r="O18" s="29"/>
      <c r="P18" s="29"/>
      <c r="Q18" s="29"/>
      <c r="R18" s="29"/>
      <c r="S18" s="29"/>
      <c r="T18" s="30"/>
    </row>
    <row r="19" spans="1:20" ht="18" customHeight="1" x14ac:dyDescent="0.3">
      <c r="A19" s="22">
        <v>46086.878599537034</v>
      </c>
      <c r="B19" s="26"/>
      <c r="C19" s="27"/>
      <c r="D19" s="28" t="s">
        <v>459</v>
      </c>
      <c r="E19" s="31"/>
      <c r="F19" s="31">
        <v>500000000</v>
      </c>
      <c r="G19" s="25">
        <f t="shared" si="4"/>
        <v>4315025002.4399967</v>
      </c>
      <c r="H19" s="25">
        <f t="shared" si="5"/>
        <v>6340246219.1899967</v>
      </c>
      <c r="I19"/>
      <c r="J19" s="200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1:20" ht="18" customHeight="1" x14ac:dyDescent="0.3">
      <c r="A20" s="22">
        <v>46090.529502314814</v>
      </c>
      <c r="B20" s="26"/>
      <c r="C20" s="27"/>
      <c r="D20" s="28" t="s">
        <v>459</v>
      </c>
      <c r="E20" s="31"/>
      <c r="F20" s="31">
        <v>1000000000</v>
      </c>
      <c r="G20" s="25">
        <f t="shared" si="4"/>
        <v>3315025002.4399967</v>
      </c>
      <c r="H20" s="25">
        <f t="shared" si="5"/>
        <v>5340246219.1899967</v>
      </c>
      <c r="I20"/>
      <c r="J20" s="200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ht="18" customHeight="1" x14ac:dyDescent="0.3">
      <c r="A21" s="22">
        <v>46097.482106481482</v>
      </c>
      <c r="B21" s="26"/>
      <c r="C21" s="27"/>
      <c r="D21" s="28" t="s">
        <v>459</v>
      </c>
      <c r="E21" s="31"/>
      <c r="F21" s="31">
        <v>1000000000</v>
      </c>
      <c r="G21" s="25">
        <f t="shared" si="4"/>
        <v>2315025002.4399967</v>
      </c>
      <c r="H21" s="25">
        <f t="shared" si="5"/>
        <v>4340246219.1899967</v>
      </c>
      <c r="I21"/>
      <c r="J21" s="200"/>
      <c r="K21" s="29"/>
      <c r="L21" s="29"/>
      <c r="M21" s="29"/>
      <c r="N21" s="29"/>
      <c r="O21" s="29"/>
      <c r="P21" s="29"/>
      <c r="Q21" s="29"/>
      <c r="R21" s="29"/>
      <c r="S21" s="29"/>
      <c r="T21" s="30"/>
    </row>
    <row r="22" spans="1:20" ht="18" customHeight="1" x14ac:dyDescent="0.3">
      <c r="A22" s="22">
        <v>46109.398055555554</v>
      </c>
      <c r="B22" s="26"/>
      <c r="C22" s="27"/>
      <c r="D22" s="28" t="s">
        <v>459</v>
      </c>
      <c r="E22" s="31"/>
      <c r="F22" s="31">
        <v>1500000000</v>
      </c>
      <c r="G22" s="25">
        <f t="shared" si="4"/>
        <v>815025002.43999672</v>
      </c>
      <c r="H22" s="25">
        <f t="shared" si="5"/>
        <v>2840246219.1899967</v>
      </c>
      <c r="I22" s="125">
        <f>SUM(F20:F22)</f>
        <v>3500000000</v>
      </c>
      <c r="J22" s="200"/>
      <c r="K22" s="29"/>
      <c r="L22" s="29"/>
      <c r="M22" s="29"/>
      <c r="N22" s="29"/>
      <c r="O22" s="29"/>
      <c r="P22" s="29"/>
      <c r="Q22" s="29"/>
      <c r="R22" s="29"/>
      <c r="S22" s="29"/>
      <c r="T22" s="30"/>
    </row>
    <row r="23" spans="1:20" ht="18" customHeight="1" x14ac:dyDescent="0.3">
      <c r="A23" s="22">
        <v>46112</v>
      </c>
      <c r="B23" s="26"/>
      <c r="C23" s="27"/>
      <c r="D23" s="28" t="s">
        <v>49</v>
      </c>
      <c r="E23" s="31"/>
      <c r="F23" s="23">
        <v>392635.73</v>
      </c>
      <c r="G23" s="25">
        <f t="shared" si="4"/>
        <v>814632366.7099967</v>
      </c>
      <c r="H23" s="25">
        <f t="shared" si="5"/>
        <v>2839853583.4599967</v>
      </c>
      <c r="I23"/>
      <c r="J23" s="198"/>
      <c r="K23" s="29"/>
      <c r="L23" s="29"/>
      <c r="M23" s="29"/>
      <c r="N23" s="29"/>
      <c r="O23" s="29"/>
      <c r="P23" s="29"/>
      <c r="Q23" s="29"/>
      <c r="R23" s="29"/>
      <c r="S23" s="29"/>
      <c r="T23" s="30"/>
    </row>
    <row r="24" spans="1:20" ht="18" customHeight="1" x14ac:dyDescent="0.3">
      <c r="A24" s="22">
        <v>46112</v>
      </c>
      <c r="B24" s="26"/>
      <c r="C24" s="27"/>
      <c r="D24" s="28" t="s">
        <v>57</v>
      </c>
      <c r="E24" s="23">
        <v>1963178.65</v>
      </c>
      <c r="F24" s="31"/>
      <c r="G24" s="25">
        <f t="shared" si="4"/>
        <v>816595545.35999668</v>
      </c>
      <c r="H24" s="25">
        <f t="shared" si="5"/>
        <v>2841816762.1099968</v>
      </c>
      <c r="I24"/>
      <c r="J24" s="198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1:20" ht="18" customHeight="1" thickBot="1" x14ac:dyDescent="0.35">
      <c r="A25" s="22">
        <v>46112</v>
      </c>
      <c r="B25" s="26"/>
      <c r="C25" s="27"/>
      <c r="D25" s="28" t="s">
        <v>248</v>
      </c>
      <c r="E25" s="31">
        <v>2370257000</v>
      </c>
      <c r="F25" s="31"/>
      <c r="G25" s="25">
        <f t="shared" ref="G25" si="6">(G24+E25)-F25</f>
        <v>3186852545.3599968</v>
      </c>
      <c r="H25" s="25">
        <f t="shared" ref="H25" si="7">(H24+E25)-F25</f>
        <v>5212073762.1099968</v>
      </c>
      <c r="I25"/>
      <c r="J25" s="198"/>
      <c r="K25" s="29"/>
      <c r="L25" s="29"/>
      <c r="M25" s="29"/>
      <c r="N25" s="29"/>
      <c r="O25" s="29"/>
      <c r="P25" s="29"/>
      <c r="Q25" s="29"/>
      <c r="R25" s="29"/>
      <c r="S25" s="29"/>
      <c r="T25" s="30"/>
    </row>
    <row r="26" spans="1:20" ht="22.05" customHeight="1" x14ac:dyDescent="0.2">
      <c r="A26" s="74"/>
      <c r="B26" s="75"/>
      <c r="C26" s="76"/>
      <c r="D26" s="77" t="s">
        <v>76</v>
      </c>
      <c r="E26" s="78">
        <f>SUM(E16:E25)</f>
        <v>7187270181.0899963</v>
      </c>
      <c r="F26" s="119">
        <f>SUM(F16:F25)</f>
        <v>4000417635.73</v>
      </c>
      <c r="G26" s="79">
        <f>E26-F26</f>
        <v>3186852545.3599963</v>
      </c>
      <c r="H26" s="80">
        <f>H25</f>
        <v>5212073762.1099968</v>
      </c>
      <c r="I26" s="193">
        <v>3186852545.3600001</v>
      </c>
      <c r="J26" s="199">
        <f>I26-G26</f>
        <v>3.814697265625E-6</v>
      </c>
      <c r="N26" s="127">
        <v>3186852545</v>
      </c>
    </row>
    <row r="27" spans="1:20" ht="22.05" customHeight="1" x14ac:dyDescent="0.3">
      <c r="A27" s="22"/>
      <c r="B27" s="26"/>
      <c r="C27" s="27"/>
      <c r="D27" s="57"/>
      <c r="E27" s="58"/>
      <c r="F27" s="58"/>
      <c r="G27" s="25"/>
      <c r="H27" s="25"/>
      <c r="I27" s="53"/>
    </row>
    <row r="28" spans="1:20" ht="18" customHeight="1" x14ac:dyDescent="0.3">
      <c r="A28" s="67">
        <v>46082</v>
      </c>
      <c r="B28" s="68"/>
      <c r="C28" s="69"/>
      <c r="D28" s="70" t="s">
        <v>21</v>
      </c>
      <c r="E28" s="71">
        <f>feb!G31</f>
        <v>4125877700.1500015</v>
      </c>
      <c r="F28" s="72"/>
      <c r="G28" s="73">
        <f>E28</f>
        <v>4125877700.1500015</v>
      </c>
      <c r="H28" s="73">
        <f>H26+G28</f>
        <v>9337951462.2599983</v>
      </c>
      <c r="I28" s="53"/>
      <c r="J28" s="198"/>
      <c r="K28" s="29"/>
      <c r="L28" s="29"/>
      <c r="M28" s="29"/>
      <c r="N28" s="29"/>
      <c r="O28" s="29"/>
      <c r="P28" s="29"/>
      <c r="Q28" s="29"/>
      <c r="R28" s="29"/>
      <c r="S28" s="29"/>
      <c r="T28" s="30"/>
    </row>
    <row r="29" spans="1:20" ht="18" customHeight="1" x14ac:dyDescent="0.3">
      <c r="A29" s="22">
        <v>46112</v>
      </c>
      <c r="B29" s="26"/>
      <c r="C29" s="27"/>
      <c r="D29" s="28" t="s">
        <v>34</v>
      </c>
      <c r="E29" s="23"/>
      <c r="F29" s="23">
        <v>15000</v>
      </c>
      <c r="G29" s="25">
        <f>(G28+E29)-F29</f>
        <v>4125862700.1500015</v>
      </c>
      <c r="H29" s="25">
        <f>(H28+E29)-F29</f>
        <v>9337936462.2599983</v>
      </c>
      <c r="I29" s="125"/>
      <c r="J29" s="198"/>
      <c r="K29" s="29"/>
      <c r="L29" s="29"/>
      <c r="M29" s="29"/>
      <c r="N29" s="29"/>
      <c r="O29" s="29"/>
      <c r="P29" s="29"/>
      <c r="Q29" s="29"/>
      <c r="R29" s="29"/>
      <c r="S29" s="29"/>
      <c r="T29" s="30"/>
    </row>
    <row r="30" spans="1:20" ht="18" customHeight="1" x14ac:dyDescent="0.3">
      <c r="A30" s="22">
        <v>46112</v>
      </c>
      <c r="B30" s="26"/>
      <c r="C30" s="27"/>
      <c r="D30" s="28" t="s">
        <v>248</v>
      </c>
      <c r="E30" s="23">
        <v>350255000</v>
      </c>
      <c r="F30" s="23"/>
      <c r="G30" s="25">
        <f t="shared" ref="G30" si="8">(G29+E30)-F30</f>
        <v>4476117700.1500015</v>
      </c>
      <c r="H30" s="25">
        <f t="shared" ref="H30" si="9">(H29+E30)-F30</f>
        <v>9688191462.2599983</v>
      </c>
      <c r="I30"/>
      <c r="J30" s="198"/>
      <c r="K30" s="29"/>
      <c r="L30" s="29"/>
      <c r="M30" s="29"/>
      <c r="N30" s="29"/>
      <c r="O30" s="29"/>
      <c r="P30" s="29"/>
      <c r="Q30" s="29"/>
      <c r="R30" s="29"/>
      <c r="S30" s="29"/>
      <c r="T30" s="30"/>
    </row>
    <row r="31" spans="1:20" ht="22.05" customHeight="1" thickBot="1" x14ac:dyDescent="0.25">
      <c r="A31" s="74"/>
      <c r="B31" s="75"/>
      <c r="C31" s="76"/>
      <c r="D31" s="77" t="s">
        <v>76</v>
      </c>
      <c r="E31" s="78">
        <f>SUM(E28:E30)</f>
        <v>4476132700.1500015</v>
      </c>
      <c r="F31" s="78">
        <f>SUM(F28:F30)</f>
        <v>15000</v>
      </c>
      <c r="G31" s="79">
        <f>E31-F31</f>
        <v>4476117700.1500015</v>
      </c>
      <c r="H31" s="80">
        <f>H30</f>
        <v>9688191462.2599983</v>
      </c>
      <c r="I31" s="194">
        <v>4476117700.1499996</v>
      </c>
      <c r="J31" s="199">
        <f>I31-G31</f>
        <v>0</v>
      </c>
      <c r="N31" s="127">
        <v>4476117700</v>
      </c>
    </row>
    <row r="32" spans="1:20" ht="18" customHeight="1" x14ac:dyDescent="0.3">
      <c r="A32" s="22"/>
      <c r="B32" s="26"/>
      <c r="C32" s="27"/>
      <c r="D32" s="66"/>
      <c r="E32" s="31"/>
      <c r="F32" s="48"/>
      <c r="G32" s="25"/>
      <c r="H32" s="25"/>
      <c r="I32" s="53"/>
      <c r="J32" s="198"/>
      <c r="K32" s="29"/>
      <c r="L32" s="29"/>
      <c r="M32" s="29"/>
      <c r="N32" s="128">
        <v>4476117700</v>
      </c>
      <c r="O32" s="29"/>
      <c r="P32" s="29"/>
      <c r="Q32" s="29"/>
      <c r="R32" s="29"/>
      <c r="S32" s="29"/>
      <c r="T32" s="30"/>
    </row>
    <row r="33" spans="1:20" ht="18" customHeight="1" x14ac:dyDescent="0.3">
      <c r="A33" s="67">
        <v>46082</v>
      </c>
      <c r="B33" s="68"/>
      <c r="C33" s="69"/>
      <c r="D33" s="70" t="s">
        <v>20</v>
      </c>
      <c r="E33" s="71">
        <f>feb!G36</f>
        <v>66370833.280000001</v>
      </c>
      <c r="F33" s="72"/>
      <c r="G33" s="73">
        <f>E33</f>
        <v>66370833.280000001</v>
      </c>
      <c r="H33" s="73">
        <f>H31+G33</f>
        <v>9754562295.539999</v>
      </c>
      <c r="I33" s="53"/>
      <c r="J33" s="198"/>
      <c r="K33" s="29"/>
      <c r="L33" s="29"/>
      <c r="M33" s="29"/>
      <c r="N33" s="29"/>
      <c r="O33" s="29"/>
      <c r="P33" s="29"/>
      <c r="Q33" s="29"/>
      <c r="R33" s="29"/>
      <c r="S33" s="29"/>
      <c r="T33" s="30"/>
    </row>
    <row r="34" spans="1:20" ht="18" customHeight="1" x14ac:dyDescent="0.3">
      <c r="A34" s="22">
        <v>46112</v>
      </c>
      <c r="B34" s="26"/>
      <c r="C34" s="27"/>
      <c r="D34" s="28" t="s">
        <v>257</v>
      </c>
      <c r="E34" s="23">
        <v>770000</v>
      </c>
      <c r="F34" s="24"/>
      <c r="G34" s="25">
        <f>(G33+E34)-F34</f>
        <v>67140833.280000001</v>
      </c>
      <c r="H34" s="25">
        <f>(H33+E34)-F34</f>
        <v>9755332295.539999</v>
      </c>
      <c r="I34"/>
      <c r="J34" s="198"/>
      <c r="K34" s="29"/>
      <c r="L34" s="29"/>
      <c r="M34" s="29"/>
      <c r="N34" s="29"/>
      <c r="O34" s="29"/>
      <c r="P34" s="29"/>
      <c r="Q34" s="29"/>
      <c r="R34" s="29"/>
      <c r="S34" s="29"/>
      <c r="T34" s="30"/>
    </row>
    <row r="35" spans="1:20" ht="18" customHeight="1" x14ac:dyDescent="0.3">
      <c r="A35" s="22">
        <v>46112</v>
      </c>
      <c r="B35" s="26"/>
      <c r="C35" s="27"/>
      <c r="D35" s="44" t="s">
        <v>258</v>
      </c>
      <c r="E35" s="31"/>
      <c r="F35" s="48">
        <v>15000</v>
      </c>
      <c r="G35" s="25">
        <f>(G34+E35)-F35</f>
        <v>67125833.280000001</v>
      </c>
      <c r="H35" s="25">
        <f>(H34+E35)-F35</f>
        <v>9755317295.539999</v>
      </c>
      <c r="I35"/>
      <c r="J35" s="198"/>
      <c r="K35" s="29"/>
      <c r="L35" s="29"/>
      <c r="M35" s="29"/>
      <c r="N35" s="29"/>
      <c r="O35" s="29"/>
      <c r="P35" s="29"/>
      <c r="Q35" s="29"/>
      <c r="R35" s="29"/>
      <c r="S35" s="29"/>
      <c r="T35" s="30"/>
    </row>
    <row r="36" spans="1:20" ht="22.05" customHeight="1" x14ac:dyDescent="0.2">
      <c r="A36" s="74"/>
      <c r="B36" s="75"/>
      <c r="C36" s="76"/>
      <c r="D36" s="77" t="s">
        <v>76</v>
      </c>
      <c r="E36" s="78">
        <f>SUM(E33:E35)</f>
        <v>67140833.280000001</v>
      </c>
      <c r="F36" s="78">
        <f>SUM(F33:F35)</f>
        <v>15000</v>
      </c>
      <c r="G36" s="79">
        <f>E36-F36</f>
        <v>67125833.280000001</v>
      </c>
      <c r="H36" s="80">
        <f>H35</f>
        <v>9755317295.539999</v>
      </c>
      <c r="I36" s="194">
        <v>67125833.280000001</v>
      </c>
      <c r="J36" s="199">
        <f>I36-G36</f>
        <v>0</v>
      </c>
    </row>
    <row r="37" spans="1:20" ht="18" customHeight="1" x14ac:dyDescent="0.2">
      <c r="A37" s="22"/>
      <c r="B37" s="26"/>
      <c r="C37" s="27"/>
      <c r="D37" s="28"/>
      <c r="E37" s="23"/>
      <c r="F37" s="24"/>
      <c r="G37" s="25"/>
      <c r="H37" s="25"/>
      <c r="I37" s="53"/>
      <c r="J37" s="198"/>
      <c r="K37" s="29"/>
      <c r="L37" s="29"/>
      <c r="M37" s="29"/>
      <c r="N37" s="127">
        <v>67125833</v>
      </c>
      <c r="O37" s="29"/>
      <c r="P37" s="29"/>
      <c r="Q37" s="29"/>
      <c r="R37" s="29"/>
      <c r="S37" s="29"/>
      <c r="T37" s="60"/>
    </row>
    <row r="38" spans="1:20" ht="18" customHeight="1" x14ac:dyDescent="0.3">
      <c r="A38" s="67">
        <v>46082</v>
      </c>
      <c r="B38" s="68"/>
      <c r="C38" s="69"/>
      <c r="D38" s="70" t="s">
        <v>22</v>
      </c>
      <c r="E38" s="71">
        <f>feb!G40</f>
        <v>9319301</v>
      </c>
      <c r="F38" s="72"/>
      <c r="G38" s="73">
        <f>E38</f>
        <v>9319301</v>
      </c>
      <c r="H38" s="73">
        <f>H36+G38</f>
        <v>9764636596.539999</v>
      </c>
      <c r="I38" s="53"/>
      <c r="J38" s="198"/>
      <c r="K38" s="29"/>
      <c r="L38" s="29"/>
      <c r="M38" s="29"/>
      <c r="N38" s="29"/>
      <c r="O38" s="29"/>
      <c r="P38" s="29"/>
      <c r="Q38" s="29"/>
      <c r="R38" s="29"/>
      <c r="S38" s="29"/>
      <c r="T38" s="30"/>
    </row>
    <row r="39" spans="1:20" ht="18" customHeight="1" thickBot="1" x14ac:dyDescent="0.35">
      <c r="A39" s="22">
        <v>46112</v>
      </c>
      <c r="B39" s="26"/>
      <c r="C39" s="27"/>
      <c r="D39" s="44" t="s">
        <v>259</v>
      </c>
      <c r="E39" s="31"/>
      <c r="F39" s="48">
        <v>15000</v>
      </c>
      <c r="G39" s="25">
        <f>G38-F39</f>
        <v>9304301</v>
      </c>
      <c r="H39" s="25">
        <f>H38-F39</f>
        <v>9764621596.539999</v>
      </c>
      <c r="I39" s="53"/>
      <c r="J39" s="198"/>
      <c r="K39" s="29"/>
      <c r="L39" s="29"/>
      <c r="M39" s="29"/>
      <c r="N39" s="29"/>
      <c r="O39" s="29"/>
      <c r="P39" s="29"/>
      <c r="Q39" s="29"/>
      <c r="R39" s="29"/>
      <c r="S39" s="29"/>
      <c r="T39" s="30"/>
    </row>
    <row r="40" spans="1:20" ht="18" customHeight="1" x14ac:dyDescent="0.2">
      <c r="A40" s="74"/>
      <c r="B40" s="75"/>
      <c r="C40" s="76"/>
      <c r="D40" s="77" t="s">
        <v>76</v>
      </c>
      <c r="E40" s="92">
        <f>SUM(E37:E39)</f>
        <v>9319301</v>
      </c>
      <c r="F40" s="92">
        <f>SUM(F37:F39)</f>
        <v>15000</v>
      </c>
      <c r="G40" s="93">
        <f>E40-F40</f>
        <v>9304301</v>
      </c>
      <c r="H40" s="25">
        <f>H39</f>
        <v>9764621596.539999</v>
      </c>
      <c r="I40" s="128"/>
      <c r="J40" s="198"/>
      <c r="K40" s="29"/>
      <c r="L40" s="29"/>
      <c r="M40" s="29"/>
      <c r="N40" s="127">
        <v>9304301</v>
      </c>
      <c r="O40" s="29"/>
      <c r="P40" s="29"/>
      <c r="Q40" s="29"/>
      <c r="R40" s="29"/>
      <c r="S40" s="29"/>
      <c r="T40" s="30"/>
    </row>
    <row r="41" spans="1:20" ht="18" customHeight="1" x14ac:dyDescent="0.2">
      <c r="A41" s="22"/>
      <c r="B41" s="26"/>
      <c r="C41" s="27"/>
      <c r="D41" s="66"/>
      <c r="E41" s="31"/>
      <c r="F41" s="48"/>
      <c r="G41" s="25"/>
      <c r="H41" s="25"/>
      <c r="I41" s="53"/>
      <c r="J41" s="201"/>
      <c r="K41" s="29"/>
      <c r="L41" s="29"/>
      <c r="M41" s="29"/>
      <c r="N41" s="29"/>
      <c r="O41" s="29"/>
      <c r="P41" s="29"/>
      <c r="Q41" s="29"/>
      <c r="R41" s="29"/>
      <c r="S41" s="29"/>
      <c r="T41" s="30"/>
    </row>
    <row r="42" spans="1:20" ht="18" customHeight="1" x14ac:dyDescent="0.3">
      <c r="A42" s="67">
        <v>46082</v>
      </c>
      <c r="B42" s="68"/>
      <c r="C42" s="69"/>
      <c r="D42" s="70" t="s">
        <v>18</v>
      </c>
      <c r="E42" s="71">
        <f>feb!G46</f>
        <v>2698254964.8700008</v>
      </c>
      <c r="F42" s="72"/>
      <c r="G42" s="73">
        <f>E42</f>
        <v>2698254964.8700008</v>
      </c>
      <c r="H42" s="73">
        <f>H40+G42</f>
        <v>12462876561.41</v>
      </c>
      <c r="I42" s="53"/>
      <c r="J42" s="198"/>
      <c r="K42" s="29"/>
      <c r="L42" s="29"/>
      <c r="M42" s="29"/>
      <c r="N42" s="29"/>
      <c r="O42" s="29"/>
      <c r="P42" s="29"/>
      <c r="Q42" s="29"/>
      <c r="R42" s="29"/>
      <c r="S42" s="29"/>
      <c r="T42" s="30"/>
    </row>
    <row r="43" spans="1:20" ht="22.05" customHeight="1" x14ac:dyDescent="0.3">
      <c r="A43" s="22">
        <v>46089.587175925924</v>
      </c>
      <c r="B43" s="26"/>
      <c r="C43" s="27"/>
      <c r="D43" s="28" t="s">
        <v>459</v>
      </c>
      <c r="E43" s="23"/>
      <c r="F43" s="23">
        <v>1000000000</v>
      </c>
      <c r="G43" s="25">
        <f>(G42+E43)-F43</f>
        <v>1698254964.8700008</v>
      </c>
      <c r="H43" s="25">
        <f>(H42+E43)-F43</f>
        <v>11462876561.41</v>
      </c>
      <c r="I43"/>
      <c r="J43" s="200"/>
    </row>
    <row r="44" spans="1:20" ht="22.05" customHeight="1" x14ac:dyDescent="0.3">
      <c r="A44" s="22">
        <v>46112</v>
      </c>
      <c r="B44" s="26"/>
      <c r="C44" s="27"/>
      <c r="D44" s="28" t="s">
        <v>248</v>
      </c>
      <c r="E44" s="23">
        <v>525783250</v>
      </c>
      <c r="F44" s="24"/>
      <c r="G44" s="25">
        <f t="shared" ref="G44:G45" si="10">(G43+E44)-F44</f>
        <v>2224038214.8700008</v>
      </c>
      <c r="H44" s="25">
        <f t="shared" ref="H44:H45" si="11">(H43+E44)-F44</f>
        <v>11988659811.41</v>
      </c>
      <c r="I44"/>
      <c r="J44" s="200"/>
    </row>
    <row r="45" spans="1:20" ht="22.05" customHeight="1" thickBot="1" x14ac:dyDescent="0.25">
      <c r="A45" s="22">
        <v>46112</v>
      </c>
      <c r="B45" s="26"/>
      <c r="C45" s="27"/>
      <c r="D45" s="44" t="s">
        <v>258</v>
      </c>
      <c r="E45" s="31"/>
      <c r="F45" s="48">
        <v>15000</v>
      </c>
      <c r="G45" s="25">
        <f t="shared" si="10"/>
        <v>2224023214.8700008</v>
      </c>
      <c r="H45" s="25">
        <f t="shared" si="11"/>
        <v>11988644811.41</v>
      </c>
      <c r="I45" s="127"/>
    </row>
    <row r="46" spans="1:20" ht="18" customHeight="1" x14ac:dyDescent="0.2">
      <c r="A46" s="22"/>
      <c r="B46" s="26"/>
      <c r="C46" s="27"/>
      <c r="D46" s="77" t="s">
        <v>76</v>
      </c>
      <c r="E46" s="92">
        <f>SUM(E42:E45)</f>
        <v>3224038214.8700008</v>
      </c>
      <c r="F46" s="92">
        <f>SUM(F43:F45)</f>
        <v>1000015000</v>
      </c>
      <c r="G46" s="93">
        <f>E46-F46</f>
        <v>2224023214.8700008</v>
      </c>
      <c r="H46" s="25">
        <f>H45</f>
        <v>11988644811.41</v>
      </c>
      <c r="I46" s="194">
        <v>2224023214.8699999</v>
      </c>
      <c r="J46" s="199">
        <f>I46-G46</f>
        <v>0</v>
      </c>
      <c r="K46" s="29"/>
      <c r="L46" s="29"/>
      <c r="M46" s="29"/>
      <c r="N46" s="128">
        <v>2224023215</v>
      </c>
      <c r="O46" s="29"/>
      <c r="P46" s="29"/>
      <c r="Q46" s="29"/>
      <c r="R46" s="29"/>
      <c r="S46" s="29"/>
      <c r="T46" s="30"/>
    </row>
    <row r="47" spans="1:20" ht="18" customHeight="1" x14ac:dyDescent="0.3">
      <c r="A47" s="22"/>
      <c r="B47" s="26"/>
      <c r="C47" s="27"/>
      <c r="D47" s="28"/>
      <c r="E47" s="31"/>
      <c r="F47" s="24"/>
      <c r="G47" s="25"/>
      <c r="H47" s="25"/>
      <c r="I47" s="53"/>
      <c r="J47" s="198"/>
      <c r="K47" s="29"/>
      <c r="L47" s="29"/>
      <c r="M47" s="29"/>
      <c r="N47" s="29"/>
      <c r="O47" s="29"/>
      <c r="P47" s="29"/>
      <c r="Q47" s="29"/>
      <c r="R47" s="29"/>
      <c r="S47" s="29"/>
      <c r="T47" s="30"/>
    </row>
    <row r="48" spans="1:20" ht="18" customHeight="1" x14ac:dyDescent="0.3">
      <c r="A48" s="67">
        <v>46082</v>
      </c>
      <c r="B48" s="68"/>
      <c r="C48" s="69"/>
      <c r="D48" s="70" t="s">
        <v>24</v>
      </c>
      <c r="E48" s="71">
        <f>feb!G156</f>
        <v>697443528.92999935</v>
      </c>
      <c r="F48" s="72"/>
      <c r="G48" s="73">
        <f>E48</f>
        <v>697443528.92999935</v>
      </c>
      <c r="H48" s="73">
        <f>H46+G48</f>
        <v>12686088340.34</v>
      </c>
      <c r="I48" s="53"/>
      <c r="J48" s="200"/>
      <c r="K48" s="29"/>
      <c r="L48" s="29"/>
      <c r="M48" s="29"/>
      <c r="N48" s="29"/>
      <c r="O48" s="29"/>
      <c r="P48" s="29"/>
      <c r="Q48" s="29"/>
      <c r="R48" s="29"/>
      <c r="S48" s="29"/>
      <c r="T48" s="30"/>
    </row>
    <row r="49" spans="1:20" ht="18" customHeight="1" x14ac:dyDescent="0.3">
      <c r="A49" s="22">
        <v>46083.516134259262</v>
      </c>
      <c r="B49" s="26"/>
      <c r="C49" s="27"/>
      <c r="D49" s="28" t="s">
        <v>488</v>
      </c>
      <c r="E49" s="24">
        <v>254595</v>
      </c>
      <c r="F49" s="24"/>
      <c r="G49" s="25">
        <f>(G48+E49)-F49</f>
        <v>697698123.92999935</v>
      </c>
      <c r="H49" s="25">
        <f>(H48+E49)-F49</f>
        <v>12686342935.34</v>
      </c>
      <c r="I49" s="159">
        <v>1</v>
      </c>
      <c r="J49" s="200"/>
      <c r="K49" s="29"/>
      <c r="L49" s="29"/>
      <c r="M49" s="29"/>
      <c r="N49" s="29"/>
      <c r="O49" s="29"/>
      <c r="P49" s="29"/>
      <c r="Q49" s="29"/>
      <c r="R49" s="29"/>
      <c r="S49" s="29"/>
      <c r="T49" s="30"/>
    </row>
    <row r="50" spans="1:20" ht="18" customHeight="1" x14ac:dyDescent="0.3">
      <c r="A50" s="22">
        <v>46084.079733796294</v>
      </c>
      <c r="B50" s="26"/>
      <c r="C50" s="27"/>
      <c r="D50" s="28" t="s">
        <v>34</v>
      </c>
      <c r="E50" s="24"/>
      <c r="F50" s="24">
        <v>10000</v>
      </c>
      <c r="G50" s="25">
        <f t="shared" ref="G50:G113" si="12">(G49+E50)-F50</f>
        <v>697688123.92999935</v>
      </c>
      <c r="H50" s="25">
        <f t="shared" ref="H50:H113" si="13">(H49+E50)-F50</f>
        <v>12686332935.34</v>
      </c>
      <c r="I50" s="159">
        <v>2</v>
      </c>
      <c r="J50" s="198"/>
      <c r="K50" s="29"/>
      <c r="L50" s="29"/>
      <c r="M50" s="29"/>
      <c r="N50" s="29"/>
      <c r="O50" s="29"/>
      <c r="P50" s="29"/>
      <c r="Q50" s="29"/>
      <c r="R50" s="29"/>
      <c r="S50" s="29"/>
      <c r="T50" s="30"/>
    </row>
    <row r="51" spans="1:20" ht="18" customHeight="1" x14ac:dyDescent="0.3">
      <c r="A51" s="22">
        <v>46084.585277777776</v>
      </c>
      <c r="B51" s="26"/>
      <c r="C51" s="27"/>
      <c r="D51" s="28" t="s">
        <v>489</v>
      </c>
      <c r="E51" s="24">
        <v>664910</v>
      </c>
      <c r="F51" s="24"/>
      <c r="G51" s="25">
        <f t="shared" si="12"/>
        <v>698353033.92999935</v>
      </c>
      <c r="H51" s="25">
        <f t="shared" si="13"/>
        <v>12686997845.34</v>
      </c>
      <c r="I51" s="159">
        <v>3</v>
      </c>
      <c r="J51" s="198"/>
      <c r="K51" s="29"/>
      <c r="L51" s="29"/>
      <c r="M51" s="29"/>
      <c r="N51" s="29"/>
      <c r="O51" s="29"/>
      <c r="P51" s="29"/>
      <c r="Q51" s="29"/>
      <c r="R51" s="29"/>
      <c r="S51" s="29"/>
      <c r="T51" s="30"/>
    </row>
    <row r="52" spans="1:20" ht="18" customHeight="1" x14ac:dyDescent="0.3">
      <c r="A52" s="22">
        <v>46085.470983796295</v>
      </c>
      <c r="B52" s="26"/>
      <c r="C52" s="27"/>
      <c r="D52" s="28" t="s">
        <v>490</v>
      </c>
      <c r="E52" s="24"/>
      <c r="F52" s="24">
        <v>100000000</v>
      </c>
      <c r="G52" s="25">
        <f t="shared" si="12"/>
        <v>598353033.92999935</v>
      </c>
      <c r="H52" s="25">
        <f t="shared" si="13"/>
        <v>12586997845.34</v>
      </c>
      <c r="I52" s="159">
        <v>4</v>
      </c>
      <c r="J52" s="198">
        <f>F52</f>
        <v>100000000</v>
      </c>
      <c r="K52" s="29"/>
      <c r="L52" s="29"/>
      <c r="M52" s="29"/>
      <c r="N52" s="29"/>
      <c r="O52" s="29"/>
      <c r="P52" s="29"/>
      <c r="Q52" s="29"/>
      <c r="R52" s="29"/>
      <c r="S52" s="29"/>
      <c r="T52" s="30"/>
    </row>
    <row r="53" spans="1:20" ht="18" customHeight="1" x14ac:dyDescent="0.3">
      <c r="A53" s="22">
        <v>46085.471006944441</v>
      </c>
      <c r="B53" s="26"/>
      <c r="C53" s="27"/>
      <c r="D53" s="28" t="s">
        <v>51</v>
      </c>
      <c r="E53" s="24"/>
      <c r="F53" s="24">
        <v>2500</v>
      </c>
      <c r="G53" s="25">
        <f t="shared" si="12"/>
        <v>598350533.92999935</v>
      </c>
      <c r="H53" s="25">
        <f t="shared" si="13"/>
        <v>12586995345.34</v>
      </c>
      <c r="I53" s="159">
        <v>5</v>
      </c>
      <c r="J53" s="198">
        <f t="shared" ref="J53:J116" si="14">F53</f>
        <v>2500</v>
      </c>
      <c r="K53" s="29"/>
      <c r="L53" s="29"/>
      <c r="M53" s="29"/>
      <c r="N53" s="29"/>
      <c r="O53" s="29"/>
      <c r="P53" s="29"/>
      <c r="Q53" s="29"/>
      <c r="R53" s="29"/>
      <c r="S53" s="29"/>
      <c r="T53" s="30"/>
    </row>
    <row r="54" spans="1:20" ht="18" customHeight="1" x14ac:dyDescent="0.3">
      <c r="A54" s="22">
        <v>46085.471006944441</v>
      </c>
      <c r="B54" s="26"/>
      <c r="C54" s="27"/>
      <c r="D54" s="28" t="s">
        <v>491</v>
      </c>
      <c r="E54" s="24"/>
      <c r="F54" s="24">
        <v>11150000</v>
      </c>
      <c r="G54" s="25">
        <f t="shared" si="12"/>
        <v>587200533.92999935</v>
      </c>
      <c r="H54" s="25">
        <f t="shared" si="13"/>
        <v>12575845345.34</v>
      </c>
      <c r="I54" s="159">
        <v>6</v>
      </c>
      <c r="J54" s="198">
        <f t="shared" si="14"/>
        <v>11150000</v>
      </c>
      <c r="K54" s="29"/>
      <c r="L54" s="29"/>
      <c r="M54" s="29"/>
      <c r="N54" s="29"/>
      <c r="O54" s="29"/>
      <c r="P54" s="29"/>
      <c r="Q54" s="29"/>
      <c r="R54" s="29"/>
      <c r="S54" s="29"/>
      <c r="T54" s="30"/>
    </row>
    <row r="55" spans="1:20" ht="18" customHeight="1" x14ac:dyDescent="0.3">
      <c r="A55" s="22">
        <v>46085.471076388887</v>
      </c>
      <c r="B55" s="26"/>
      <c r="C55" s="27"/>
      <c r="D55" s="28" t="s">
        <v>51</v>
      </c>
      <c r="E55" s="24"/>
      <c r="F55" s="24">
        <v>2500</v>
      </c>
      <c r="G55" s="25">
        <f t="shared" si="12"/>
        <v>587198033.92999935</v>
      </c>
      <c r="H55" s="25">
        <f t="shared" si="13"/>
        <v>12575842845.34</v>
      </c>
      <c r="I55" s="159">
        <v>7</v>
      </c>
      <c r="J55" s="198">
        <f t="shared" si="14"/>
        <v>2500</v>
      </c>
      <c r="K55" s="29"/>
      <c r="L55" s="29"/>
      <c r="M55" s="29"/>
      <c r="N55" s="29"/>
      <c r="O55" s="29"/>
      <c r="P55" s="29"/>
      <c r="Q55" s="29"/>
      <c r="R55" s="29"/>
      <c r="S55" s="29"/>
      <c r="T55" s="30"/>
    </row>
    <row r="56" spans="1:20" ht="18" customHeight="1" x14ac:dyDescent="0.3">
      <c r="A56" s="22">
        <v>46085.471076388887</v>
      </c>
      <c r="B56" s="26"/>
      <c r="C56" s="27"/>
      <c r="D56" s="28" t="s">
        <v>492</v>
      </c>
      <c r="E56" s="31"/>
      <c r="F56" s="24">
        <v>3800000</v>
      </c>
      <c r="G56" s="25">
        <f t="shared" si="12"/>
        <v>583398033.92999935</v>
      </c>
      <c r="H56" s="25">
        <f t="shared" si="13"/>
        <v>12572042845.34</v>
      </c>
      <c r="I56" s="159">
        <v>8</v>
      </c>
      <c r="J56" s="198">
        <f t="shared" si="14"/>
        <v>3800000</v>
      </c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8" customHeight="1" x14ac:dyDescent="0.3">
      <c r="A57" s="22">
        <v>46085.524687500001</v>
      </c>
      <c r="B57" s="26"/>
      <c r="C57" s="27"/>
      <c r="D57" s="28" t="s">
        <v>493</v>
      </c>
      <c r="E57" s="31">
        <v>630000</v>
      </c>
      <c r="F57" s="24"/>
      <c r="G57" s="25">
        <f t="shared" si="12"/>
        <v>584028033.92999935</v>
      </c>
      <c r="H57" s="25">
        <f t="shared" si="13"/>
        <v>12572672845.34</v>
      </c>
      <c r="I57" s="159">
        <v>9</v>
      </c>
      <c r="J57" s="198">
        <f t="shared" si="14"/>
        <v>0</v>
      </c>
      <c r="K57" s="29"/>
      <c r="L57" s="29"/>
      <c r="M57" s="29"/>
      <c r="N57" s="29"/>
      <c r="O57" s="29"/>
      <c r="P57" s="29"/>
      <c r="Q57" s="29"/>
      <c r="R57" s="29"/>
      <c r="S57" s="29"/>
      <c r="T57" s="30"/>
    </row>
    <row r="58" spans="1:20" ht="18" customHeight="1" x14ac:dyDescent="0.3">
      <c r="A58" s="22">
        <v>46085.914004629631</v>
      </c>
      <c r="B58" s="26"/>
      <c r="C58" s="27"/>
      <c r="D58" s="28" t="s">
        <v>494</v>
      </c>
      <c r="E58" s="31">
        <v>20000000</v>
      </c>
      <c r="F58" s="24"/>
      <c r="G58" s="25">
        <f t="shared" si="12"/>
        <v>604028033.92999935</v>
      </c>
      <c r="H58" s="25">
        <f t="shared" si="13"/>
        <v>12592672845.34</v>
      </c>
      <c r="I58" s="159">
        <v>10</v>
      </c>
      <c r="J58" s="198">
        <f t="shared" si="14"/>
        <v>0</v>
      </c>
      <c r="K58" s="29"/>
      <c r="L58" s="29"/>
      <c r="M58" s="29"/>
      <c r="N58" s="29"/>
      <c r="O58" s="29"/>
      <c r="P58" s="29"/>
      <c r="Q58" s="29"/>
      <c r="R58" s="29"/>
      <c r="S58" s="29"/>
      <c r="T58" s="30"/>
    </row>
    <row r="59" spans="1:20" ht="18" customHeight="1" x14ac:dyDescent="0.3">
      <c r="A59" s="22">
        <v>46086.467870370368</v>
      </c>
      <c r="B59" s="26"/>
      <c r="C59" s="27"/>
      <c r="D59" s="28" t="s">
        <v>495</v>
      </c>
      <c r="E59" s="31"/>
      <c r="F59" s="24">
        <v>3375000</v>
      </c>
      <c r="G59" s="25">
        <f t="shared" si="12"/>
        <v>600653033.92999935</v>
      </c>
      <c r="H59" s="25">
        <f t="shared" si="13"/>
        <v>12589297845.34</v>
      </c>
      <c r="I59" s="159">
        <v>11</v>
      </c>
      <c r="J59" s="198">
        <f t="shared" si="14"/>
        <v>3375000</v>
      </c>
      <c r="K59" s="29"/>
      <c r="L59" s="29"/>
      <c r="M59" s="29"/>
      <c r="N59" s="29"/>
      <c r="O59" s="29"/>
      <c r="P59" s="29"/>
      <c r="Q59" s="29"/>
      <c r="R59" s="29"/>
      <c r="S59" s="29"/>
      <c r="T59" s="30"/>
    </row>
    <row r="60" spans="1:20" ht="18" customHeight="1" x14ac:dyDescent="0.3">
      <c r="A60" s="22">
        <v>46086.467939814815</v>
      </c>
      <c r="B60" s="26"/>
      <c r="C60" s="27"/>
      <c r="D60" s="28" t="s">
        <v>496</v>
      </c>
      <c r="E60" s="31"/>
      <c r="F60" s="24">
        <v>14500000</v>
      </c>
      <c r="G60" s="25">
        <f t="shared" si="12"/>
        <v>586153033.92999935</v>
      </c>
      <c r="H60" s="25">
        <f t="shared" si="13"/>
        <v>12574797845.34</v>
      </c>
      <c r="I60" s="159">
        <v>12</v>
      </c>
      <c r="J60" s="198">
        <f t="shared" si="14"/>
        <v>14500000</v>
      </c>
      <c r="K60" s="29"/>
      <c r="L60" s="29"/>
      <c r="M60" s="29"/>
      <c r="N60" s="29"/>
      <c r="O60" s="29"/>
      <c r="P60" s="29"/>
      <c r="Q60" s="29"/>
      <c r="R60" s="29"/>
      <c r="S60" s="29"/>
      <c r="T60" s="30"/>
    </row>
    <row r="61" spans="1:20" ht="18" customHeight="1" x14ac:dyDescent="0.3">
      <c r="A61" s="22">
        <v>46086.467951388891</v>
      </c>
      <c r="B61" s="26"/>
      <c r="C61" s="27"/>
      <c r="D61" s="28" t="s">
        <v>497</v>
      </c>
      <c r="E61" s="31"/>
      <c r="F61" s="24">
        <v>33630000</v>
      </c>
      <c r="G61" s="25">
        <f t="shared" si="12"/>
        <v>552523033.92999935</v>
      </c>
      <c r="H61" s="25">
        <f t="shared" si="13"/>
        <v>12541167845.34</v>
      </c>
      <c r="I61" s="159">
        <v>13</v>
      </c>
      <c r="J61" s="198">
        <f t="shared" si="14"/>
        <v>33630000</v>
      </c>
      <c r="K61" s="29"/>
      <c r="L61" s="29"/>
      <c r="M61" s="29"/>
      <c r="N61" s="29"/>
      <c r="O61" s="29"/>
      <c r="P61" s="29"/>
      <c r="Q61" s="29"/>
      <c r="R61" s="29"/>
      <c r="S61" s="29"/>
      <c r="T61" s="30"/>
    </row>
    <row r="62" spans="1:20" ht="18" customHeight="1" x14ac:dyDescent="0.3">
      <c r="A62" s="22">
        <v>46086.467986111114</v>
      </c>
      <c r="B62" s="26"/>
      <c r="C62" s="27"/>
      <c r="D62" s="28" t="s">
        <v>51</v>
      </c>
      <c r="E62" s="31"/>
      <c r="F62" s="24">
        <v>2500</v>
      </c>
      <c r="G62" s="25">
        <f t="shared" si="12"/>
        <v>552520533.92999935</v>
      </c>
      <c r="H62" s="25">
        <f t="shared" si="13"/>
        <v>12541165345.34</v>
      </c>
      <c r="I62" s="159">
        <v>14</v>
      </c>
      <c r="J62" s="198">
        <f t="shared" si="14"/>
        <v>2500</v>
      </c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ht="18" customHeight="1" x14ac:dyDescent="0.3">
      <c r="A63" s="22">
        <v>46086.467986111114</v>
      </c>
      <c r="B63" s="26"/>
      <c r="C63" s="27"/>
      <c r="D63" s="28" t="s">
        <v>498</v>
      </c>
      <c r="E63" s="31"/>
      <c r="F63" s="24">
        <v>45000000</v>
      </c>
      <c r="G63" s="25">
        <f t="shared" si="12"/>
        <v>507520533.92999935</v>
      </c>
      <c r="H63" s="25">
        <f t="shared" si="13"/>
        <v>12496165345.34</v>
      </c>
      <c r="I63" s="159">
        <v>15</v>
      </c>
      <c r="J63" s="198">
        <f t="shared" si="14"/>
        <v>45000000</v>
      </c>
      <c r="K63" s="29"/>
      <c r="L63" s="29"/>
      <c r="M63" s="29"/>
      <c r="N63" s="29"/>
      <c r="O63" s="29"/>
      <c r="P63" s="29"/>
      <c r="Q63" s="29"/>
      <c r="R63" s="29"/>
      <c r="S63" s="29"/>
      <c r="T63" s="30"/>
    </row>
    <row r="64" spans="1:20" ht="18" customHeight="1" x14ac:dyDescent="0.3">
      <c r="A64" s="22">
        <v>46086.467997685184</v>
      </c>
      <c r="B64" s="26"/>
      <c r="C64" s="27"/>
      <c r="D64" s="28" t="s">
        <v>501</v>
      </c>
      <c r="E64" s="31"/>
      <c r="F64" s="24">
        <v>2000000</v>
      </c>
      <c r="G64" s="25">
        <f t="shared" si="12"/>
        <v>505520533.92999935</v>
      </c>
      <c r="H64" s="25">
        <f t="shared" si="13"/>
        <v>12494165345.34</v>
      </c>
      <c r="I64" s="159">
        <v>20</v>
      </c>
      <c r="J64" s="198">
        <f t="shared" si="14"/>
        <v>2000000</v>
      </c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8" customHeight="1" x14ac:dyDescent="0.3">
      <c r="A65" s="22">
        <v>46086.467986111114</v>
      </c>
      <c r="B65" s="26"/>
      <c r="C65" s="27"/>
      <c r="D65" s="28" t="s">
        <v>51</v>
      </c>
      <c r="E65" s="31"/>
      <c r="F65" s="24">
        <v>2500</v>
      </c>
      <c r="G65" s="25">
        <f t="shared" si="12"/>
        <v>505518033.92999935</v>
      </c>
      <c r="H65" s="25">
        <f t="shared" si="13"/>
        <v>12494162845.34</v>
      </c>
      <c r="I65" s="159">
        <v>16</v>
      </c>
      <c r="J65" s="198">
        <f t="shared" si="14"/>
        <v>2500</v>
      </c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ht="18" customHeight="1" x14ac:dyDescent="0.3">
      <c r="A66" s="22">
        <v>46086.467986111114</v>
      </c>
      <c r="B66" s="26"/>
      <c r="C66" s="27"/>
      <c r="D66" s="28" t="s">
        <v>499</v>
      </c>
      <c r="E66" s="31"/>
      <c r="F66" s="24">
        <v>3000000</v>
      </c>
      <c r="G66" s="25">
        <f t="shared" si="12"/>
        <v>502518033.92999935</v>
      </c>
      <c r="H66" s="25">
        <f t="shared" si="13"/>
        <v>12491162845.34</v>
      </c>
      <c r="I66" s="159">
        <v>17</v>
      </c>
      <c r="J66" s="198">
        <f t="shared" si="14"/>
        <v>3000000</v>
      </c>
      <c r="K66" s="29"/>
      <c r="L66" s="29"/>
      <c r="M66" s="29"/>
      <c r="N66" s="29"/>
      <c r="O66" s="29"/>
      <c r="P66" s="29"/>
      <c r="Q66" s="29"/>
      <c r="R66" s="29"/>
      <c r="S66" s="29"/>
      <c r="T66" s="30"/>
    </row>
    <row r="67" spans="1:20" ht="18" customHeight="1" x14ac:dyDescent="0.3">
      <c r="A67" s="22">
        <v>46086.467997685184</v>
      </c>
      <c r="B67" s="26"/>
      <c r="C67" s="27"/>
      <c r="D67" s="28" t="s">
        <v>51</v>
      </c>
      <c r="E67" s="31"/>
      <c r="F67" s="24">
        <v>2500</v>
      </c>
      <c r="G67" s="25">
        <f t="shared" si="12"/>
        <v>502515533.92999935</v>
      </c>
      <c r="H67" s="25">
        <f t="shared" si="13"/>
        <v>12491160345.34</v>
      </c>
      <c r="I67" s="159">
        <v>19</v>
      </c>
      <c r="J67" s="198">
        <f t="shared" si="14"/>
        <v>2500</v>
      </c>
      <c r="K67" s="29"/>
      <c r="L67" s="29"/>
      <c r="M67" s="29"/>
      <c r="N67" s="29"/>
      <c r="O67" s="29"/>
      <c r="P67" s="29"/>
      <c r="Q67" s="29"/>
      <c r="R67" s="29"/>
      <c r="S67" s="29"/>
      <c r="T67" s="30"/>
    </row>
    <row r="68" spans="1:20" ht="18" customHeight="1" x14ac:dyDescent="0.3">
      <c r="A68" s="22">
        <v>46086.467986111114</v>
      </c>
      <c r="B68" s="26"/>
      <c r="C68" s="27"/>
      <c r="D68" s="28" t="s">
        <v>500</v>
      </c>
      <c r="E68" s="31"/>
      <c r="F68" s="24">
        <v>3825000</v>
      </c>
      <c r="G68" s="25">
        <f t="shared" si="12"/>
        <v>498690533.92999935</v>
      </c>
      <c r="H68" s="25">
        <f t="shared" si="13"/>
        <v>12487335345.34</v>
      </c>
      <c r="I68" s="159">
        <v>18</v>
      </c>
      <c r="J68" s="198">
        <f t="shared" si="14"/>
        <v>3825000</v>
      </c>
      <c r="K68" s="29"/>
      <c r="L68" s="29"/>
      <c r="M68" s="29"/>
      <c r="N68" s="29"/>
      <c r="O68" s="29"/>
      <c r="P68" s="29"/>
      <c r="Q68" s="29"/>
      <c r="R68" s="29"/>
      <c r="S68" s="29"/>
      <c r="T68" s="30"/>
    </row>
    <row r="69" spans="1:20" ht="18" customHeight="1" x14ac:dyDescent="0.3">
      <c r="A69" s="22">
        <v>46086.673958333333</v>
      </c>
      <c r="B69" s="26"/>
      <c r="C69" s="27"/>
      <c r="D69" s="28" t="s">
        <v>502</v>
      </c>
      <c r="E69" s="31"/>
      <c r="F69" s="24">
        <v>6300000</v>
      </c>
      <c r="G69" s="25">
        <f t="shared" si="12"/>
        <v>492390533.92999935</v>
      </c>
      <c r="H69" s="25">
        <f t="shared" si="13"/>
        <v>12481035345.34</v>
      </c>
      <c r="I69" s="159">
        <v>21</v>
      </c>
      <c r="J69" s="198">
        <f t="shared" si="14"/>
        <v>6300000</v>
      </c>
      <c r="K69" s="29"/>
      <c r="L69" s="29"/>
      <c r="M69" s="29"/>
      <c r="N69" s="29"/>
      <c r="O69" s="29"/>
      <c r="P69" s="29"/>
      <c r="Q69" s="29"/>
      <c r="R69" s="29"/>
      <c r="S69" s="29"/>
      <c r="T69" s="30"/>
    </row>
    <row r="70" spans="1:20" ht="18" customHeight="1" x14ac:dyDescent="0.3">
      <c r="A70" s="22">
        <v>46086.67396990741</v>
      </c>
      <c r="B70" s="26"/>
      <c r="C70" s="27"/>
      <c r="D70" s="28" t="s">
        <v>503</v>
      </c>
      <c r="E70" s="31"/>
      <c r="F70" s="24">
        <v>2550000</v>
      </c>
      <c r="G70" s="25">
        <f t="shared" si="12"/>
        <v>489840533.92999935</v>
      </c>
      <c r="H70" s="25">
        <f t="shared" si="13"/>
        <v>12478485345.34</v>
      </c>
      <c r="I70" s="159">
        <v>22</v>
      </c>
      <c r="J70" s="198">
        <f t="shared" si="14"/>
        <v>2550000</v>
      </c>
      <c r="K70" s="29"/>
      <c r="L70" s="29"/>
      <c r="M70" s="29"/>
      <c r="N70" s="29"/>
      <c r="O70" s="29"/>
      <c r="P70" s="29"/>
      <c r="Q70" s="29"/>
      <c r="R70" s="29"/>
      <c r="S70" s="29"/>
      <c r="T70" s="30"/>
    </row>
    <row r="71" spans="1:20" ht="18" customHeight="1" x14ac:dyDescent="0.3">
      <c r="A71" s="22">
        <v>46086.878599537034</v>
      </c>
      <c r="B71" s="26"/>
      <c r="C71" s="27"/>
      <c r="D71" s="28" t="s">
        <v>298</v>
      </c>
      <c r="E71" s="31">
        <v>500000000</v>
      </c>
      <c r="F71" s="24"/>
      <c r="G71" s="25">
        <f t="shared" si="12"/>
        <v>989840533.92999935</v>
      </c>
      <c r="H71" s="25">
        <f t="shared" si="13"/>
        <v>12978485345.34</v>
      </c>
      <c r="I71" s="159">
        <v>23</v>
      </c>
      <c r="J71" s="198">
        <f t="shared" si="14"/>
        <v>0</v>
      </c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8" customHeight="1" x14ac:dyDescent="0.3">
      <c r="A72" s="22">
        <v>46086.882025462961</v>
      </c>
      <c r="B72" s="26"/>
      <c r="C72" s="27"/>
      <c r="D72" s="28" t="s">
        <v>504</v>
      </c>
      <c r="E72" s="31"/>
      <c r="F72" s="24">
        <v>789065000</v>
      </c>
      <c r="G72" s="25">
        <f t="shared" si="12"/>
        <v>200775533.92999935</v>
      </c>
      <c r="H72" s="25">
        <f t="shared" si="13"/>
        <v>12189420345.34</v>
      </c>
      <c r="I72" s="159">
        <v>24</v>
      </c>
      <c r="J72" s="198">
        <f t="shared" si="14"/>
        <v>789065000</v>
      </c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8" customHeight="1" x14ac:dyDescent="0.3">
      <c r="A73" s="22">
        <v>46086.882037037038</v>
      </c>
      <c r="B73" s="26"/>
      <c r="C73" s="27"/>
      <c r="D73" s="28" t="s">
        <v>505</v>
      </c>
      <c r="E73" s="31"/>
      <c r="F73" s="24">
        <v>10000000</v>
      </c>
      <c r="G73" s="25">
        <f t="shared" si="12"/>
        <v>190775533.92999935</v>
      </c>
      <c r="H73" s="25">
        <f t="shared" si="13"/>
        <v>12179420345.34</v>
      </c>
      <c r="I73" s="159">
        <v>25</v>
      </c>
      <c r="J73" s="198">
        <f t="shared" si="14"/>
        <v>10000000</v>
      </c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8" customHeight="1" x14ac:dyDescent="0.3">
      <c r="A74" s="22">
        <v>46086.882106481484</v>
      </c>
      <c r="B74" s="26"/>
      <c r="C74" s="27"/>
      <c r="D74" s="28" t="s">
        <v>51</v>
      </c>
      <c r="E74" s="31"/>
      <c r="F74" s="24">
        <v>2500</v>
      </c>
      <c r="G74" s="25">
        <f t="shared" si="12"/>
        <v>190773033.92999935</v>
      </c>
      <c r="H74" s="25">
        <f t="shared" si="13"/>
        <v>12179417845.34</v>
      </c>
      <c r="I74" s="159">
        <v>26</v>
      </c>
      <c r="J74" s="198">
        <f t="shared" si="14"/>
        <v>2500</v>
      </c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 ht="18" customHeight="1" x14ac:dyDescent="0.3">
      <c r="A75" s="22">
        <v>46086.882106481484</v>
      </c>
      <c r="B75" s="26"/>
      <c r="C75" s="27"/>
      <c r="D75" s="28" t="s">
        <v>506</v>
      </c>
      <c r="E75" s="31"/>
      <c r="F75" s="24">
        <v>50000000</v>
      </c>
      <c r="G75" s="25">
        <f t="shared" si="12"/>
        <v>140773033.92999935</v>
      </c>
      <c r="H75" s="25">
        <f t="shared" si="13"/>
        <v>12129417845.34</v>
      </c>
      <c r="I75" s="159">
        <v>27</v>
      </c>
      <c r="J75" s="198">
        <f t="shared" si="14"/>
        <v>50000000</v>
      </c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 ht="18" customHeight="1" x14ac:dyDescent="0.3">
      <c r="A76" s="22">
        <v>46088.367060185185</v>
      </c>
      <c r="B76" s="26"/>
      <c r="C76" s="27"/>
      <c r="D76" s="28" t="s">
        <v>507</v>
      </c>
      <c r="E76" s="31">
        <v>150000</v>
      </c>
      <c r="F76" s="24"/>
      <c r="G76" s="25">
        <f t="shared" si="12"/>
        <v>140923033.92999935</v>
      </c>
      <c r="H76" s="25">
        <f t="shared" si="13"/>
        <v>12129567845.34</v>
      </c>
      <c r="I76" s="159">
        <v>28</v>
      </c>
      <c r="J76" s="198">
        <f t="shared" si="14"/>
        <v>0</v>
      </c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 ht="18" customHeight="1" x14ac:dyDescent="0.3">
      <c r="A77" s="22">
        <v>46088.541597222225</v>
      </c>
      <c r="B77" s="26"/>
      <c r="C77" s="27"/>
      <c r="D77" s="28" t="s">
        <v>508</v>
      </c>
      <c r="E77" s="31">
        <v>175000</v>
      </c>
      <c r="F77" s="24"/>
      <c r="G77" s="25">
        <f t="shared" si="12"/>
        <v>141098033.92999935</v>
      </c>
      <c r="H77" s="25">
        <f t="shared" si="13"/>
        <v>12129742845.34</v>
      </c>
      <c r="I77" s="159">
        <v>29</v>
      </c>
      <c r="J77" s="198">
        <f t="shared" si="14"/>
        <v>0</v>
      </c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 ht="18" customHeight="1" x14ac:dyDescent="0.3">
      <c r="A78" s="22">
        <v>46088.572118055556</v>
      </c>
      <c r="B78" s="26"/>
      <c r="C78" s="27"/>
      <c r="D78" s="28" t="s">
        <v>509</v>
      </c>
      <c r="E78" s="31">
        <v>481800</v>
      </c>
      <c r="F78" s="24"/>
      <c r="G78" s="25">
        <f t="shared" si="12"/>
        <v>141579833.92999935</v>
      </c>
      <c r="H78" s="25">
        <f t="shared" si="13"/>
        <v>12130224645.34</v>
      </c>
      <c r="I78" s="159">
        <v>30</v>
      </c>
      <c r="J78" s="198">
        <f t="shared" si="14"/>
        <v>0</v>
      </c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 ht="18" customHeight="1" x14ac:dyDescent="0.3">
      <c r="A79" s="22">
        <v>46090.316527777781</v>
      </c>
      <c r="B79" s="26"/>
      <c r="C79" s="27"/>
      <c r="D79" s="28" t="s">
        <v>510</v>
      </c>
      <c r="E79" s="31">
        <v>1050000</v>
      </c>
      <c r="F79" s="24"/>
      <c r="G79" s="25">
        <f t="shared" si="12"/>
        <v>142629833.92999935</v>
      </c>
      <c r="H79" s="25">
        <f t="shared" si="13"/>
        <v>12131274645.34</v>
      </c>
      <c r="I79" s="159">
        <v>31</v>
      </c>
      <c r="J79" s="198">
        <f t="shared" si="14"/>
        <v>0</v>
      </c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 ht="18" customHeight="1" x14ac:dyDescent="0.3">
      <c r="A80" s="22">
        <v>46090.317141203705</v>
      </c>
      <c r="B80" s="26"/>
      <c r="C80" s="27"/>
      <c r="D80" s="28" t="s">
        <v>511</v>
      </c>
      <c r="E80" s="31">
        <v>150000</v>
      </c>
      <c r="F80" s="24"/>
      <c r="G80" s="25">
        <f t="shared" si="12"/>
        <v>142779833.92999935</v>
      </c>
      <c r="H80" s="25">
        <f t="shared" si="13"/>
        <v>12131424645.34</v>
      </c>
      <c r="I80" s="159">
        <v>32</v>
      </c>
      <c r="J80" s="198">
        <f t="shared" si="14"/>
        <v>0</v>
      </c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1:20" ht="18" customHeight="1" x14ac:dyDescent="0.3">
      <c r="A81" s="22">
        <v>46090.529502314814</v>
      </c>
      <c r="B81" s="26"/>
      <c r="C81" s="27"/>
      <c r="D81" s="28" t="s">
        <v>298</v>
      </c>
      <c r="E81" s="31">
        <v>1000000000</v>
      </c>
      <c r="F81" s="24"/>
      <c r="G81" s="25">
        <f t="shared" si="12"/>
        <v>1142779833.9299994</v>
      </c>
      <c r="H81" s="25">
        <f t="shared" si="13"/>
        <v>13131424645.34</v>
      </c>
      <c r="I81" s="159">
        <v>33</v>
      </c>
      <c r="J81" s="198">
        <f t="shared" si="14"/>
        <v>0</v>
      </c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1:20" ht="18" customHeight="1" x14ac:dyDescent="0.3">
      <c r="A82" s="22">
        <v>46090.529502314814</v>
      </c>
      <c r="B82" s="26"/>
      <c r="C82" s="27"/>
      <c r="D82" s="28" t="s">
        <v>252</v>
      </c>
      <c r="E82" s="31">
        <v>1000000000</v>
      </c>
      <c r="F82" s="24"/>
      <c r="G82" s="25">
        <f t="shared" si="12"/>
        <v>2142779833.9299994</v>
      </c>
      <c r="H82" s="25">
        <f t="shared" si="13"/>
        <v>14131424645.34</v>
      </c>
      <c r="I82" s="159">
        <v>34</v>
      </c>
      <c r="J82" s="198">
        <f t="shared" si="14"/>
        <v>0</v>
      </c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1:20" ht="18" customHeight="1" x14ac:dyDescent="0.3">
      <c r="A83" s="22">
        <v>46090.530648148146</v>
      </c>
      <c r="B83" s="26"/>
      <c r="C83" s="27"/>
      <c r="D83" s="28" t="s">
        <v>512</v>
      </c>
      <c r="E83" s="31"/>
      <c r="F83" s="24">
        <v>2500000</v>
      </c>
      <c r="G83" s="25">
        <f t="shared" si="12"/>
        <v>2140279833.9299994</v>
      </c>
      <c r="H83" s="25">
        <f t="shared" si="13"/>
        <v>14128924645.34</v>
      </c>
      <c r="I83" s="159">
        <v>35</v>
      </c>
      <c r="J83" s="198">
        <f t="shared" si="14"/>
        <v>2500000</v>
      </c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1:20" ht="18" customHeight="1" x14ac:dyDescent="0.3">
      <c r="A84" s="22">
        <v>46090.530659722222</v>
      </c>
      <c r="B84" s="26"/>
      <c r="C84" s="27"/>
      <c r="D84" s="28" t="s">
        <v>513</v>
      </c>
      <c r="E84" s="31"/>
      <c r="F84" s="24">
        <v>19000</v>
      </c>
      <c r="G84" s="25">
        <f t="shared" si="12"/>
        <v>2140260833.9299994</v>
      </c>
      <c r="H84" s="25">
        <f t="shared" si="13"/>
        <v>14128905645.34</v>
      </c>
      <c r="I84" s="159">
        <v>36</v>
      </c>
      <c r="J84" s="198">
        <f t="shared" si="14"/>
        <v>19000</v>
      </c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1:20" ht="18" customHeight="1" x14ac:dyDescent="0.3">
      <c r="A85" s="22">
        <v>46090.530682870369</v>
      </c>
      <c r="B85" s="26"/>
      <c r="C85" s="27"/>
      <c r="D85" s="28" t="s">
        <v>514</v>
      </c>
      <c r="E85" s="31"/>
      <c r="F85" s="24">
        <v>100855500</v>
      </c>
      <c r="G85" s="25">
        <f t="shared" si="12"/>
        <v>2039405333.9299994</v>
      </c>
      <c r="H85" s="25">
        <f t="shared" si="13"/>
        <v>14028050145.34</v>
      </c>
      <c r="I85" s="159">
        <v>37</v>
      </c>
      <c r="J85" s="198">
        <f t="shared" si="14"/>
        <v>100855500</v>
      </c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1:20" ht="18" customHeight="1" x14ac:dyDescent="0.3">
      <c r="A86" s="22">
        <v>46090.530694444446</v>
      </c>
      <c r="B86" s="26"/>
      <c r="C86" s="27"/>
      <c r="D86" s="28" t="s">
        <v>515</v>
      </c>
      <c r="E86" s="31"/>
      <c r="F86" s="24">
        <v>350000</v>
      </c>
      <c r="G86" s="25">
        <f t="shared" si="12"/>
        <v>2039055333.9299994</v>
      </c>
      <c r="H86" s="25">
        <f t="shared" si="13"/>
        <v>14027700145.34</v>
      </c>
      <c r="I86" s="159">
        <v>38</v>
      </c>
      <c r="J86" s="198">
        <f t="shared" si="14"/>
        <v>350000</v>
      </c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1:20" ht="18" customHeight="1" x14ac:dyDescent="0.3">
      <c r="A87" s="22">
        <v>46090.530706018515</v>
      </c>
      <c r="B87" s="26"/>
      <c r="C87" s="27"/>
      <c r="D87" s="28" t="s">
        <v>516</v>
      </c>
      <c r="E87" s="31"/>
      <c r="F87" s="24">
        <v>176695</v>
      </c>
      <c r="G87" s="25">
        <f t="shared" si="12"/>
        <v>2038878638.9299994</v>
      </c>
      <c r="H87" s="25">
        <f t="shared" si="13"/>
        <v>14027523450.34</v>
      </c>
      <c r="I87" s="159">
        <v>39</v>
      </c>
      <c r="J87" s="198">
        <f t="shared" si="14"/>
        <v>176695</v>
      </c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1:20" ht="18" customHeight="1" x14ac:dyDescent="0.3">
      <c r="A88" s="22">
        <v>46090.530706018515</v>
      </c>
      <c r="B88" s="26"/>
      <c r="C88" s="27"/>
      <c r="D88" s="28" t="s">
        <v>51</v>
      </c>
      <c r="E88" s="31"/>
      <c r="F88" s="24">
        <v>2500</v>
      </c>
      <c r="G88" s="25">
        <f t="shared" si="12"/>
        <v>2038876138.9299994</v>
      </c>
      <c r="H88" s="25">
        <f t="shared" si="13"/>
        <v>14027520950.34</v>
      </c>
      <c r="I88" s="159">
        <v>40</v>
      </c>
      <c r="J88" s="198">
        <f t="shared" si="14"/>
        <v>2500</v>
      </c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1:20" ht="18" customHeight="1" x14ac:dyDescent="0.3">
      <c r="A89" s="22">
        <v>46090.530706018515</v>
      </c>
      <c r="B89" s="26"/>
      <c r="C89" s="27"/>
      <c r="D89" s="28" t="s">
        <v>517</v>
      </c>
      <c r="E89" s="31"/>
      <c r="F89" s="24">
        <v>42917484</v>
      </c>
      <c r="G89" s="25">
        <f t="shared" si="12"/>
        <v>1995958654.9299994</v>
      </c>
      <c r="H89" s="25">
        <f t="shared" si="13"/>
        <v>13984603466.34</v>
      </c>
      <c r="I89" s="159">
        <v>41</v>
      </c>
      <c r="J89" s="198">
        <f t="shared" si="14"/>
        <v>42917484</v>
      </c>
      <c r="K89" s="29"/>
      <c r="L89" s="29"/>
      <c r="M89" s="29"/>
      <c r="N89" s="29"/>
      <c r="O89" s="29"/>
      <c r="P89" s="29"/>
      <c r="Q89" s="29"/>
      <c r="R89" s="29"/>
      <c r="S89" s="29"/>
      <c r="T89" s="30"/>
    </row>
    <row r="90" spans="1:20" ht="18" customHeight="1" x14ac:dyDescent="0.3">
      <c r="A90" s="22">
        <v>46090.530740740738</v>
      </c>
      <c r="B90" s="26"/>
      <c r="C90" s="27"/>
      <c r="D90" s="28" t="s">
        <v>51</v>
      </c>
      <c r="E90" s="31"/>
      <c r="F90" s="24">
        <v>2500</v>
      </c>
      <c r="G90" s="25">
        <f t="shared" si="12"/>
        <v>1995956154.9299994</v>
      </c>
      <c r="H90" s="25">
        <f t="shared" si="13"/>
        <v>13984600966.34</v>
      </c>
      <c r="I90" s="159">
        <v>46</v>
      </c>
      <c r="J90" s="198">
        <f t="shared" si="14"/>
        <v>2500</v>
      </c>
      <c r="K90" s="29"/>
      <c r="L90" s="29"/>
      <c r="M90" s="29"/>
      <c r="N90" s="29"/>
      <c r="O90" s="29"/>
      <c r="P90" s="29"/>
      <c r="Q90" s="29"/>
      <c r="R90" s="29"/>
      <c r="S90" s="29"/>
      <c r="T90" s="30"/>
    </row>
    <row r="91" spans="1:20" ht="18" customHeight="1" x14ac:dyDescent="0.3">
      <c r="A91" s="22">
        <v>46090.530740740738</v>
      </c>
      <c r="B91" s="26"/>
      <c r="C91" s="27"/>
      <c r="D91" s="28" t="s">
        <v>521</v>
      </c>
      <c r="E91" s="31"/>
      <c r="F91" s="24">
        <v>2205780</v>
      </c>
      <c r="G91" s="25">
        <f t="shared" si="12"/>
        <v>1993750374.9299994</v>
      </c>
      <c r="H91" s="25">
        <f t="shared" si="13"/>
        <v>13982395186.34</v>
      </c>
      <c r="I91" s="159">
        <v>47</v>
      </c>
      <c r="J91" s="198">
        <f t="shared" si="14"/>
        <v>2205780</v>
      </c>
      <c r="K91" s="29"/>
      <c r="L91" s="29"/>
      <c r="M91" s="29"/>
      <c r="N91" s="29"/>
      <c r="O91" s="29"/>
      <c r="P91" s="29"/>
      <c r="Q91" s="29"/>
      <c r="R91" s="29"/>
      <c r="S91" s="29"/>
      <c r="T91" s="30"/>
    </row>
    <row r="92" spans="1:20" ht="18" customHeight="1" x14ac:dyDescent="0.3">
      <c r="A92" s="22">
        <v>46090.530717592592</v>
      </c>
      <c r="B92" s="26"/>
      <c r="C92" s="27"/>
      <c r="D92" s="28" t="s">
        <v>518</v>
      </c>
      <c r="E92" s="31"/>
      <c r="F92" s="24">
        <v>75650000</v>
      </c>
      <c r="G92" s="25">
        <f t="shared" si="12"/>
        <v>1918100374.9299994</v>
      </c>
      <c r="H92" s="25">
        <f t="shared" si="13"/>
        <v>13906745186.34</v>
      </c>
      <c r="I92" s="159">
        <v>42</v>
      </c>
      <c r="J92" s="198">
        <f t="shared" si="14"/>
        <v>75650000</v>
      </c>
      <c r="K92" s="29"/>
      <c r="L92" s="29"/>
      <c r="M92" s="29"/>
      <c r="N92" s="29"/>
      <c r="O92" s="29"/>
      <c r="P92" s="29"/>
      <c r="Q92" s="29"/>
      <c r="R92" s="29"/>
      <c r="S92" s="29"/>
      <c r="T92" s="30"/>
    </row>
    <row r="93" spans="1:20" ht="18" customHeight="1" x14ac:dyDescent="0.3">
      <c r="A93" s="22">
        <v>46090.530717592592</v>
      </c>
      <c r="B93" s="26"/>
      <c r="C93" s="27"/>
      <c r="D93" s="28" t="s">
        <v>519</v>
      </c>
      <c r="E93" s="31"/>
      <c r="F93" s="24">
        <v>100000000</v>
      </c>
      <c r="G93" s="25">
        <f t="shared" si="12"/>
        <v>1818100374.9299994</v>
      </c>
      <c r="H93" s="25">
        <f t="shared" si="13"/>
        <v>13806745186.34</v>
      </c>
      <c r="I93" s="159">
        <v>43</v>
      </c>
      <c r="J93" s="198">
        <f t="shared" si="14"/>
        <v>100000000</v>
      </c>
      <c r="K93" s="29"/>
      <c r="L93" s="29"/>
      <c r="M93" s="29"/>
      <c r="N93" s="29"/>
      <c r="O93" s="29"/>
      <c r="P93" s="29"/>
      <c r="Q93" s="29"/>
      <c r="R93" s="29"/>
      <c r="S93" s="29"/>
      <c r="T93" s="30"/>
    </row>
    <row r="94" spans="1:20" ht="18" customHeight="1" x14ac:dyDescent="0.3">
      <c r="A94" s="22">
        <v>46090.530729166669</v>
      </c>
      <c r="B94" s="26"/>
      <c r="C94" s="27"/>
      <c r="D94" s="28" t="s">
        <v>51</v>
      </c>
      <c r="E94" s="31"/>
      <c r="F94" s="24">
        <v>2500</v>
      </c>
      <c r="G94" s="25">
        <f t="shared" si="12"/>
        <v>1818097874.9299994</v>
      </c>
      <c r="H94" s="25">
        <f t="shared" si="13"/>
        <v>13806742686.34</v>
      </c>
      <c r="I94" s="159">
        <v>44</v>
      </c>
      <c r="J94" s="198">
        <f t="shared" si="14"/>
        <v>2500</v>
      </c>
      <c r="K94" s="29"/>
      <c r="L94" s="29"/>
      <c r="M94" s="29"/>
      <c r="N94" s="29"/>
      <c r="O94" s="29"/>
      <c r="P94" s="29"/>
      <c r="Q94" s="29"/>
      <c r="R94" s="29"/>
      <c r="S94" s="29"/>
      <c r="T94" s="30"/>
    </row>
    <row r="95" spans="1:20" ht="18" customHeight="1" x14ac:dyDescent="0.3">
      <c r="A95" s="22">
        <v>46090.530729166669</v>
      </c>
      <c r="B95" s="26"/>
      <c r="C95" s="27"/>
      <c r="D95" s="28" t="s">
        <v>520</v>
      </c>
      <c r="E95" s="31"/>
      <c r="F95" s="24">
        <v>97977461</v>
      </c>
      <c r="G95" s="25">
        <f t="shared" si="12"/>
        <v>1720120413.9299994</v>
      </c>
      <c r="H95" s="25">
        <f t="shared" si="13"/>
        <v>13708765225.34</v>
      </c>
      <c r="I95" s="159">
        <v>45</v>
      </c>
      <c r="J95" s="198">
        <f t="shared" si="14"/>
        <v>97977461</v>
      </c>
      <c r="K95" s="29"/>
      <c r="L95" s="29"/>
      <c r="M95" s="29"/>
      <c r="N95" s="29"/>
      <c r="O95" s="29"/>
      <c r="P95" s="29"/>
      <c r="Q95" s="29"/>
      <c r="R95" s="29"/>
      <c r="S95" s="29"/>
      <c r="T95" s="30"/>
    </row>
    <row r="96" spans="1:20" ht="18" customHeight="1" x14ac:dyDescent="0.3">
      <c r="A96" s="22">
        <v>46090.531331018516</v>
      </c>
      <c r="B96" s="26"/>
      <c r="C96" s="27"/>
      <c r="D96" s="28" t="s">
        <v>522</v>
      </c>
      <c r="E96" s="31"/>
      <c r="F96" s="24">
        <v>4415000</v>
      </c>
      <c r="G96" s="25">
        <f t="shared" si="12"/>
        <v>1715705413.9299994</v>
      </c>
      <c r="H96" s="25">
        <f t="shared" si="13"/>
        <v>13704350225.34</v>
      </c>
      <c r="I96" s="159">
        <v>48</v>
      </c>
      <c r="J96" s="198">
        <f t="shared" si="14"/>
        <v>4415000</v>
      </c>
      <c r="K96" s="29"/>
      <c r="L96" s="29"/>
      <c r="M96" s="29"/>
      <c r="N96" s="29"/>
      <c r="O96" s="29"/>
      <c r="P96" s="29"/>
      <c r="Q96" s="29"/>
      <c r="R96" s="29"/>
      <c r="S96" s="29"/>
      <c r="T96" s="30"/>
    </row>
    <row r="97" spans="1:20" ht="18" customHeight="1" x14ac:dyDescent="0.3">
      <c r="A97" s="22">
        <v>46090.531342592592</v>
      </c>
      <c r="B97" s="26"/>
      <c r="C97" s="27"/>
      <c r="D97" s="28" t="s">
        <v>523</v>
      </c>
      <c r="E97" s="31"/>
      <c r="F97" s="24">
        <v>10000</v>
      </c>
      <c r="G97" s="25">
        <f t="shared" si="12"/>
        <v>1715695413.9299994</v>
      </c>
      <c r="H97" s="25">
        <f t="shared" si="13"/>
        <v>13704340225.34</v>
      </c>
      <c r="I97" s="159">
        <v>49</v>
      </c>
      <c r="J97" s="198">
        <f t="shared" si="14"/>
        <v>10000</v>
      </c>
      <c r="K97" s="29"/>
      <c r="L97" s="29"/>
      <c r="M97" s="29"/>
      <c r="N97" s="29"/>
      <c r="O97" s="29"/>
      <c r="P97" s="29"/>
      <c r="Q97" s="29"/>
      <c r="R97" s="29"/>
      <c r="S97" s="29"/>
      <c r="T97" s="30"/>
    </row>
    <row r="98" spans="1:20" ht="18" customHeight="1" x14ac:dyDescent="0.3">
      <c r="A98" s="22">
        <v>46090.531388888892</v>
      </c>
      <c r="B98" s="26"/>
      <c r="C98" s="27"/>
      <c r="D98" s="28" t="s">
        <v>524</v>
      </c>
      <c r="E98" s="31"/>
      <c r="F98" s="24">
        <v>14975000</v>
      </c>
      <c r="G98" s="25">
        <f t="shared" si="12"/>
        <v>1700720413.9299994</v>
      </c>
      <c r="H98" s="25">
        <f t="shared" si="13"/>
        <v>13689365225.34</v>
      </c>
      <c r="I98" s="159">
        <v>50</v>
      </c>
      <c r="J98" s="198">
        <f t="shared" si="14"/>
        <v>14975000</v>
      </c>
      <c r="K98" s="29"/>
      <c r="L98" s="29"/>
      <c r="M98" s="29"/>
      <c r="N98" s="29"/>
      <c r="O98" s="29"/>
      <c r="P98" s="29"/>
      <c r="Q98" s="29"/>
      <c r="R98" s="29"/>
      <c r="S98" s="29"/>
      <c r="T98" s="30"/>
    </row>
    <row r="99" spans="1:20" ht="18" customHeight="1" x14ac:dyDescent="0.3">
      <c r="A99" s="22">
        <v>46091.860543981478</v>
      </c>
      <c r="B99" s="26"/>
      <c r="C99" s="27"/>
      <c r="D99" s="28" t="s">
        <v>525</v>
      </c>
      <c r="E99" s="31"/>
      <c r="F99" s="24">
        <v>88645625</v>
      </c>
      <c r="G99" s="25">
        <f t="shared" si="12"/>
        <v>1612074788.9299994</v>
      </c>
      <c r="H99" s="25">
        <f t="shared" si="13"/>
        <v>13600719600.34</v>
      </c>
      <c r="I99" s="159">
        <v>51</v>
      </c>
      <c r="J99" s="198">
        <f t="shared" si="14"/>
        <v>88645625</v>
      </c>
      <c r="K99" s="29"/>
      <c r="L99" s="29"/>
      <c r="M99" s="29"/>
      <c r="N99" s="29"/>
      <c r="O99" s="29"/>
      <c r="P99" s="29"/>
      <c r="Q99" s="29"/>
      <c r="R99" s="29"/>
      <c r="S99" s="29"/>
      <c r="T99" s="30"/>
    </row>
    <row r="100" spans="1:20" ht="18" customHeight="1" x14ac:dyDescent="0.3">
      <c r="A100" s="22">
        <v>46091.860555555555</v>
      </c>
      <c r="B100" s="26"/>
      <c r="C100" s="27"/>
      <c r="D100" s="28" t="s">
        <v>526</v>
      </c>
      <c r="E100" s="31"/>
      <c r="F100" s="24">
        <v>15900000</v>
      </c>
      <c r="G100" s="25">
        <f t="shared" si="12"/>
        <v>1596174788.9299994</v>
      </c>
      <c r="H100" s="25">
        <f t="shared" si="13"/>
        <v>13584819600.34</v>
      </c>
      <c r="I100" s="159">
        <v>52</v>
      </c>
      <c r="J100" s="198">
        <f t="shared" si="14"/>
        <v>15900000</v>
      </c>
      <c r="K100" s="29"/>
      <c r="L100" s="29"/>
      <c r="M100" s="29"/>
      <c r="N100" s="29"/>
      <c r="O100" s="29"/>
      <c r="P100" s="29"/>
      <c r="Q100" s="29"/>
      <c r="R100" s="29"/>
      <c r="S100" s="29"/>
      <c r="T100" s="30"/>
    </row>
    <row r="101" spans="1:20" ht="18" customHeight="1" x14ac:dyDescent="0.3">
      <c r="A101" s="22">
        <v>46091.860555555555</v>
      </c>
      <c r="B101" s="26"/>
      <c r="C101" s="27"/>
      <c r="D101" s="28" t="s">
        <v>527</v>
      </c>
      <c r="E101" s="31"/>
      <c r="F101" s="24">
        <v>8400000</v>
      </c>
      <c r="G101" s="25">
        <f t="shared" si="12"/>
        <v>1587774788.9299994</v>
      </c>
      <c r="H101" s="25">
        <f t="shared" si="13"/>
        <v>13576419600.34</v>
      </c>
      <c r="I101" s="159">
        <v>53</v>
      </c>
      <c r="J101" s="198">
        <f t="shared" si="14"/>
        <v>8400000</v>
      </c>
      <c r="K101" s="29"/>
      <c r="L101" s="29"/>
      <c r="M101" s="29"/>
      <c r="N101" s="29"/>
      <c r="O101" s="29"/>
      <c r="P101" s="29"/>
      <c r="Q101" s="29"/>
      <c r="R101" s="29"/>
      <c r="S101" s="29"/>
      <c r="T101" s="30"/>
    </row>
    <row r="102" spans="1:20" ht="18" customHeight="1" x14ac:dyDescent="0.3">
      <c r="A102" s="22">
        <v>46092.577326388891</v>
      </c>
      <c r="B102" s="26"/>
      <c r="C102" s="27"/>
      <c r="D102" s="28" t="s">
        <v>528</v>
      </c>
      <c r="E102" s="31"/>
      <c r="F102" s="24">
        <v>66574785</v>
      </c>
      <c r="G102" s="25">
        <f t="shared" si="12"/>
        <v>1521200003.9299994</v>
      </c>
      <c r="H102" s="25">
        <f t="shared" si="13"/>
        <v>13509844815.34</v>
      </c>
      <c r="I102" s="159">
        <v>54</v>
      </c>
      <c r="J102" s="198">
        <f t="shared" si="14"/>
        <v>66574785</v>
      </c>
      <c r="K102" s="29"/>
      <c r="L102" s="29"/>
      <c r="M102" s="29"/>
      <c r="N102" s="29"/>
      <c r="O102" s="29"/>
      <c r="P102" s="29"/>
      <c r="Q102" s="29"/>
      <c r="R102" s="29"/>
      <c r="S102" s="29"/>
      <c r="T102" s="30"/>
    </row>
    <row r="103" spans="1:20" ht="18" customHeight="1" x14ac:dyDescent="0.3">
      <c r="A103" s="22">
        <v>46092.577337962961</v>
      </c>
      <c r="B103" s="26"/>
      <c r="C103" s="27"/>
      <c r="D103" s="28" t="s">
        <v>529</v>
      </c>
      <c r="E103" s="31"/>
      <c r="F103" s="24">
        <v>880500000</v>
      </c>
      <c r="G103" s="25">
        <f t="shared" si="12"/>
        <v>640700003.92999935</v>
      </c>
      <c r="H103" s="25">
        <f t="shared" si="13"/>
        <v>12629344815.34</v>
      </c>
      <c r="I103" s="159">
        <v>55</v>
      </c>
      <c r="J103" s="198">
        <f t="shared" si="14"/>
        <v>880500000</v>
      </c>
      <c r="K103" s="29"/>
      <c r="L103" s="29"/>
      <c r="M103" s="29"/>
      <c r="N103" s="29"/>
      <c r="O103" s="29"/>
      <c r="P103" s="29"/>
      <c r="Q103" s="29"/>
      <c r="R103" s="29"/>
      <c r="S103" s="29"/>
      <c r="T103" s="30"/>
    </row>
    <row r="104" spans="1:20" ht="18" customHeight="1" x14ac:dyDescent="0.3">
      <c r="A104" s="22">
        <v>46092.593946759262</v>
      </c>
      <c r="B104" s="26"/>
      <c r="C104" s="27"/>
      <c r="D104" s="28" t="s">
        <v>530</v>
      </c>
      <c r="E104" s="31"/>
      <c r="F104" s="24">
        <v>5200000</v>
      </c>
      <c r="G104" s="25">
        <f t="shared" si="12"/>
        <v>635500003.92999935</v>
      </c>
      <c r="H104" s="25">
        <f t="shared" si="13"/>
        <v>12624144815.34</v>
      </c>
      <c r="I104" s="159">
        <v>56</v>
      </c>
      <c r="J104" s="198">
        <f t="shared" si="14"/>
        <v>5200000</v>
      </c>
      <c r="K104" s="29"/>
      <c r="L104" s="29"/>
      <c r="M104" s="29"/>
      <c r="N104" s="29"/>
      <c r="O104" s="29"/>
      <c r="P104" s="29"/>
      <c r="Q104" s="29"/>
      <c r="R104" s="29"/>
      <c r="S104" s="29"/>
      <c r="T104" s="30"/>
    </row>
    <row r="105" spans="1:20" ht="18" customHeight="1" x14ac:dyDescent="0.3">
      <c r="A105" s="22">
        <v>46094.865428240744</v>
      </c>
      <c r="B105" s="26"/>
      <c r="C105" s="27"/>
      <c r="D105" s="28" t="s">
        <v>51</v>
      </c>
      <c r="E105" s="31"/>
      <c r="F105" s="24">
        <v>2500</v>
      </c>
      <c r="G105" s="25">
        <f t="shared" si="12"/>
        <v>635497503.92999935</v>
      </c>
      <c r="H105" s="25">
        <f t="shared" si="13"/>
        <v>12624142315.34</v>
      </c>
      <c r="I105" s="159">
        <v>57</v>
      </c>
      <c r="J105" s="198">
        <f t="shared" si="14"/>
        <v>2500</v>
      </c>
      <c r="K105" s="29"/>
      <c r="L105" s="29"/>
      <c r="M105" s="29"/>
      <c r="N105" s="29"/>
      <c r="O105" s="29"/>
      <c r="P105" s="29"/>
      <c r="Q105" s="29"/>
      <c r="R105" s="29"/>
      <c r="S105" s="29"/>
      <c r="T105" s="30"/>
    </row>
    <row r="106" spans="1:20" ht="18" customHeight="1" x14ac:dyDescent="0.3">
      <c r="A106" s="22">
        <v>46094.865428240744</v>
      </c>
      <c r="B106" s="26"/>
      <c r="C106" s="27"/>
      <c r="D106" s="28" t="s">
        <v>531</v>
      </c>
      <c r="E106" s="31"/>
      <c r="F106" s="24">
        <v>52500000</v>
      </c>
      <c r="G106" s="25">
        <f t="shared" si="12"/>
        <v>582997503.92999935</v>
      </c>
      <c r="H106" s="25">
        <f t="shared" si="13"/>
        <v>12571642315.34</v>
      </c>
      <c r="I106" s="159">
        <v>58</v>
      </c>
      <c r="J106" s="198">
        <f t="shared" si="14"/>
        <v>52500000</v>
      </c>
      <c r="K106" s="29"/>
      <c r="L106" s="29"/>
      <c r="M106" s="29"/>
      <c r="N106" s="29"/>
      <c r="O106" s="29"/>
      <c r="P106" s="29"/>
      <c r="Q106" s="29"/>
      <c r="R106" s="29"/>
      <c r="S106" s="29"/>
      <c r="T106" s="30"/>
    </row>
    <row r="107" spans="1:20" ht="18" customHeight="1" x14ac:dyDescent="0.3">
      <c r="A107" s="22">
        <v>46094.865439814814</v>
      </c>
      <c r="B107" s="26"/>
      <c r="C107" s="27"/>
      <c r="D107" s="28" t="s">
        <v>51</v>
      </c>
      <c r="E107" s="31"/>
      <c r="F107" s="24">
        <v>2500</v>
      </c>
      <c r="G107" s="25">
        <f t="shared" si="12"/>
        <v>582995003.92999935</v>
      </c>
      <c r="H107" s="25">
        <f t="shared" si="13"/>
        <v>12571639815.34</v>
      </c>
      <c r="I107" s="159">
        <v>59</v>
      </c>
      <c r="J107" s="198">
        <f t="shared" si="14"/>
        <v>2500</v>
      </c>
      <c r="K107" s="29"/>
      <c r="L107" s="29"/>
      <c r="M107" s="29"/>
      <c r="N107" s="29"/>
      <c r="O107" s="29"/>
      <c r="P107" s="29"/>
      <c r="Q107" s="29"/>
      <c r="R107" s="29"/>
      <c r="S107" s="29"/>
      <c r="T107" s="30"/>
    </row>
    <row r="108" spans="1:20" ht="18" customHeight="1" x14ac:dyDescent="0.3">
      <c r="A108" s="22">
        <v>46094.865439814814</v>
      </c>
      <c r="B108" s="26"/>
      <c r="C108" s="27"/>
      <c r="D108" s="28" t="s">
        <v>532</v>
      </c>
      <c r="E108" s="31"/>
      <c r="F108" s="24">
        <v>55000000</v>
      </c>
      <c r="G108" s="25">
        <f t="shared" si="12"/>
        <v>527995003.92999935</v>
      </c>
      <c r="H108" s="25">
        <f t="shared" si="13"/>
        <v>12516639815.34</v>
      </c>
      <c r="I108" s="159">
        <v>60</v>
      </c>
      <c r="J108" s="198">
        <f t="shared" si="14"/>
        <v>55000000</v>
      </c>
      <c r="K108" s="29"/>
      <c r="L108" s="29"/>
      <c r="M108" s="29"/>
      <c r="N108" s="29"/>
      <c r="O108" s="29"/>
      <c r="P108" s="29"/>
      <c r="Q108" s="29"/>
      <c r="R108" s="29"/>
      <c r="S108" s="29"/>
      <c r="T108" s="30"/>
    </row>
    <row r="109" spans="1:20" ht="18" customHeight="1" x14ac:dyDescent="0.3">
      <c r="A109" s="22">
        <v>46095.618900462963</v>
      </c>
      <c r="B109" s="26"/>
      <c r="C109" s="27"/>
      <c r="D109" s="28" t="s">
        <v>533</v>
      </c>
      <c r="E109" s="31">
        <v>236000</v>
      </c>
      <c r="F109" s="24"/>
      <c r="G109" s="25">
        <f t="shared" si="12"/>
        <v>528231003.92999935</v>
      </c>
      <c r="H109" s="25">
        <f t="shared" si="13"/>
        <v>12516875815.34</v>
      </c>
      <c r="I109" s="159">
        <v>61</v>
      </c>
      <c r="J109" s="198">
        <f t="shared" si="14"/>
        <v>0</v>
      </c>
      <c r="K109" s="29"/>
      <c r="L109" s="29"/>
      <c r="M109" s="29"/>
      <c r="N109" s="29"/>
      <c r="O109" s="29"/>
      <c r="P109" s="29"/>
      <c r="Q109" s="29"/>
      <c r="R109" s="29"/>
      <c r="S109" s="29"/>
      <c r="T109" s="30"/>
    </row>
    <row r="110" spans="1:20" ht="18" customHeight="1" x14ac:dyDescent="0.3">
      <c r="A110" s="22">
        <v>46096.420219907406</v>
      </c>
      <c r="B110" s="26"/>
      <c r="C110" s="27"/>
      <c r="D110" s="28" t="s">
        <v>534</v>
      </c>
      <c r="E110" s="31"/>
      <c r="F110" s="24">
        <v>4972500</v>
      </c>
      <c r="G110" s="25">
        <f t="shared" si="12"/>
        <v>523258503.92999935</v>
      </c>
      <c r="H110" s="25">
        <f t="shared" si="13"/>
        <v>12511903315.34</v>
      </c>
      <c r="I110" s="159">
        <v>62</v>
      </c>
      <c r="J110" s="198">
        <f t="shared" si="14"/>
        <v>4972500</v>
      </c>
      <c r="K110" s="29"/>
      <c r="L110" s="29"/>
      <c r="M110" s="29"/>
      <c r="N110" s="29"/>
      <c r="O110" s="29"/>
      <c r="P110" s="29"/>
      <c r="Q110" s="29"/>
      <c r="R110" s="29"/>
      <c r="S110" s="29"/>
      <c r="T110" s="30"/>
    </row>
    <row r="111" spans="1:20" ht="18" customHeight="1" x14ac:dyDescent="0.3">
      <c r="A111" s="22">
        <v>46097.482106481482</v>
      </c>
      <c r="B111" s="26"/>
      <c r="C111" s="27"/>
      <c r="D111" s="28" t="s">
        <v>298</v>
      </c>
      <c r="E111" s="31">
        <v>1000000000</v>
      </c>
      <c r="F111" s="24"/>
      <c r="G111" s="25">
        <f t="shared" si="12"/>
        <v>1523258503.9299994</v>
      </c>
      <c r="H111" s="25">
        <f t="shared" si="13"/>
        <v>13511903315.34</v>
      </c>
      <c r="I111" s="159">
        <v>63</v>
      </c>
      <c r="J111" s="198">
        <f t="shared" si="14"/>
        <v>0</v>
      </c>
      <c r="K111" s="29"/>
      <c r="L111" s="29"/>
      <c r="M111" s="29"/>
      <c r="N111" s="29"/>
      <c r="O111" s="29"/>
      <c r="P111" s="29"/>
      <c r="Q111" s="29"/>
      <c r="R111" s="29"/>
      <c r="S111" s="29"/>
      <c r="T111" s="30"/>
    </row>
    <row r="112" spans="1:20" ht="18" customHeight="1" x14ac:dyDescent="0.3">
      <c r="A112" s="22">
        <v>46097.482129629629</v>
      </c>
      <c r="B112" s="26"/>
      <c r="C112" s="27"/>
      <c r="D112" s="28" t="s">
        <v>298</v>
      </c>
      <c r="E112" s="31">
        <v>1000000000</v>
      </c>
      <c r="F112" s="24"/>
      <c r="G112" s="25">
        <f t="shared" si="12"/>
        <v>2523258503.9299994</v>
      </c>
      <c r="H112" s="25">
        <f t="shared" si="13"/>
        <v>14511903315.34</v>
      </c>
      <c r="I112" s="159">
        <v>64</v>
      </c>
      <c r="J112" s="198">
        <f t="shared" si="14"/>
        <v>0</v>
      </c>
      <c r="K112" s="29"/>
      <c r="L112" s="29"/>
      <c r="M112" s="29"/>
      <c r="N112" s="29"/>
      <c r="O112" s="29"/>
      <c r="P112" s="29"/>
      <c r="Q112" s="29"/>
      <c r="R112" s="29"/>
      <c r="S112" s="29"/>
      <c r="T112" s="30"/>
    </row>
    <row r="113" spans="1:20" ht="18" customHeight="1" x14ac:dyDescent="0.3">
      <c r="A113" s="22">
        <v>46097.520243055558</v>
      </c>
      <c r="B113" s="26"/>
      <c r="C113" s="27"/>
      <c r="D113" s="28" t="s">
        <v>535</v>
      </c>
      <c r="E113" s="31"/>
      <c r="F113" s="24">
        <v>1000000000</v>
      </c>
      <c r="G113" s="25">
        <f t="shared" si="12"/>
        <v>1523258503.9299994</v>
      </c>
      <c r="H113" s="25">
        <f t="shared" si="13"/>
        <v>13511903315.34</v>
      </c>
      <c r="I113" s="159">
        <v>65</v>
      </c>
      <c r="J113" s="198">
        <f t="shared" si="14"/>
        <v>1000000000</v>
      </c>
      <c r="K113" s="29"/>
      <c r="L113" s="29"/>
      <c r="M113" s="29"/>
      <c r="N113" s="29"/>
      <c r="O113" s="29"/>
      <c r="P113" s="29"/>
      <c r="Q113" s="29"/>
      <c r="R113" s="29"/>
      <c r="S113" s="29"/>
      <c r="T113" s="30"/>
    </row>
    <row r="114" spans="1:20" ht="18" customHeight="1" x14ac:dyDescent="0.3">
      <c r="A114" s="22">
        <v>46097.614756944444</v>
      </c>
      <c r="B114" s="26"/>
      <c r="C114" s="27"/>
      <c r="D114" s="28" t="s">
        <v>51</v>
      </c>
      <c r="E114" s="31"/>
      <c r="F114" s="24">
        <v>2500</v>
      </c>
      <c r="G114" s="25">
        <f t="shared" ref="G114:G137" si="15">(G113+E114)-F114</f>
        <v>1523256003.9299994</v>
      </c>
      <c r="H114" s="25">
        <f t="shared" ref="H114:H137" si="16">(H113+E114)-F114</f>
        <v>13511900815.34</v>
      </c>
      <c r="I114" s="159">
        <v>66</v>
      </c>
      <c r="J114" s="198">
        <f t="shared" si="14"/>
        <v>2500</v>
      </c>
      <c r="K114" s="29"/>
      <c r="L114" s="29"/>
      <c r="M114" s="29"/>
      <c r="N114" s="29"/>
      <c r="O114" s="29"/>
      <c r="P114" s="29"/>
      <c r="Q114" s="29"/>
      <c r="R114" s="29"/>
      <c r="S114" s="29"/>
      <c r="T114" s="30"/>
    </row>
    <row r="115" spans="1:20" ht="18" customHeight="1" x14ac:dyDescent="0.3">
      <c r="A115" s="22">
        <v>46097.614756944444</v>
      </c>
      <c r="B115" s="26"/>
      <c r="C115" s="27"/>
      <c r="D115" s="28" t="s">
        <v>536</v>
      </c>
      <c r="E115" s="31"/>
      <c r="F115" s="24">
        <v>150000000</v>
      </c>
      <c r="G115" s="25">
        <f t="shared" si="15"/>
        <v>1373256003.9299994</v>
      </c>
      <c r="H115" s="25">
        <f t="shared" si="16"/>
        <v>13361900815.34</v>
      </c>
      <c r="I115" s="159">
        <v>67</v>
      </c>
      <c r="J115" s="198">
        <f t="shared" si="14"/>
        <v>150000000</v>
      </c>
      <c r="K115" s="29"/>
      <c r="L115" s="29"/>
      <c r="M115" s="29"/>
      <c r="N115" s="29"/>
      <c r="O115" s="29"/>
      <c r="P115" s="29"/>
      <c r="Q115" s="29"/>
      <c r="R115" s="29"/>
      <c r="S115" s="29"/>
      <c r="T115" s="30"/>
    </row>
    <row r="116" spans="1:20" ht="18" customHeight="1" x14ac:dyDescent="0.3">
      <c r="A116" s="22">
        <v>46097.614768518521</v>
      </c>
      <c r="B116" s="26"/>
      <c r="C116" s="27"/>
      <c r="D116" s="28" t="s">
        <v>51</v>
      </c>
      <c r="E116" s="31"/>
      <c r="F116" s="24">
        <v>2500</v>
      </c>
      <c r="G116" s="25">
        <f t="shared" si="15"/>
        <v>1373253503.9299994</v>
      </c>
      <c r="H116" s="25">
        <f t="shared" si="16"/>
        <v>13361898315.34</v>
      </c>
      <c r="I116" s="159">
        <v>68</v>
      </c>
      <c r="J116" s="198">
        <f t="shared" si="14"/>
        <v>2500</v>
      </c>
      <c r="K116" s="29"/>
      <c r="L116" s="29"/>
      <c r="M116" s="29"/>
      <c r="N116" s="29"/>
      <c r="O116" s="29"/>
      <c r="P116" s="29"/>
      <c r="Q116" s="29"/>
      <c r="R116" s="29"/>
      <c r="S116" s="29"/>
      <c r="T116" s="30"/>
    </row>
    <row r="117" spans="1:20" ht="18" customHeight="1" x14ac:dyDescent="0.3">
      <c r="A117" s="22">
        <v>46097.614768518521</v>
      </c>
      <c r="B117" s="26"/>
      <c r="C117" s="27"/>
      <c r="D117" s="28" t="s">
        <v>537</v>
      </c>
      <c r="E117" s="31"/>
      <c r="F117" s="24">
        <v>150000000</v>
      </c>
      <c r="G117" s="25">
        <f t="shared" si="15"/>
        <v>1223253503.9299994</v>
      </c>
      <c r="H117" s="25">
        <f t="shared" si="16"/>
        <v>13211898315.34</v>
      </c>
      <c r="I117" s="159">
        <v>69</v>
      </c>
      <c r="J117" s="198">
        <f t="shared" ref="J117:J137" si="17">F117</f>
        <v>150000000</v>
      </c>
      <c r="K117" s="29"/>
      <c r="L117" s="29"/>
      <c r="M117" s="29"/>
      <c r="N117" s="29"/>
      <c r="O117" s="29"/>
      <c r="P117" s="29"/>
      <c r="Q117" s="29"/>
      <c r="R117" s="29"/>
      <c r="S117" s="29"/>
      <c r="T117" s="30"/>
    </row>
    <row r="118" spans="1:20" ht="18" customHeight="1" x14ac:dyDescent="0.3">
      <c r="A118" s="22">
        <v>46097.61478009259</v>
      </c>
      <c r="B118" s="26"/>
      <c r="C118" s="27"/>
      <c r="D118" s="28" t="s">
        <v>51</v>
      </c>
      <c r="E118" s="31"/>
      <c r="F118" s="24">
        <v>2500</v>
      </c>
      <c r="G118" s="25">
        <f t="shared" si="15"/>
        <v>1223251003.9299994</v>
      </c>
      <c r="H118" s="25">
        <f t="shared" si="16"/>
        <v>13211895815.34</v>
      </c>
      <c r="I118" s="159">
        <v>70</v>
      </c>
      <c r="J118" s="198">
        <f t="shared" si="17"/>
        <v>2500</v>
      </c>
      <c r="K118" s="29"/>
      <c r="L118" s="29"/>
      <c r="M118" s="29"/>
      <c r="N118" s="29"/>
      <c r="O118" s="29"/>
      <c r="P118" s="29"/>
      <c r="Q118" s="29"/>
      <c r="R118" s="29"/>
      <c r="S118" s="29"/>
      <c r="T118" s="30"/>
    </row>
    <row r="119" spans="1:20" ht="18" customHeight="1" x14ac:dyDescent="0.3">
      <c r="A119" s="22">
        <v>46097.61478009259</v>
      </c>
      <c r="B119" s="26"/>
      <c r="C119" s="27"/>
      <c r="D119" s="28" t="s">
        <v>538</v>
      </c>
      <c r="E119" s="31"/>
      <c r="F119" s="24">
        <v>150000000</v>
      </c>
      <c r="G119" s="25">
        <f t="shared" si="15"/>
        <v>1073251003.9299994</v>
      </c>
      <c r="H119" s="25">
        <f t="shared" si="16"/>
        <v>13061895815.34</v>
      </c>
      <c r="I119" s="159">
        <v>71</v>
      </c>
      <c r="J119" s="198">
        <f t="shared" si="17"/>
        <v>150000000</v>
      </c>
      <c r="K119" s="29"/>
      <c r="L119" s="29"/>
      <c r="M119" s="29"/>
      <c r="N119" s="29"/>
      <c r="O119" s="29"/>
      <c r="P119" s="29"/>
      <c r="Q119" s="29"/>
      <c r="R119" s="29"/>
      <c r="S119" s="29"/>
      <c r="T119" s="30"/>
    </row>
    <row r="120" spans="1:20" ht="18" customHeight="1" x14ac:dyDescent="0.3">
      <c r="A120" s="22">
        <v>46098.943148148152</v>
      </c>
      <c r="B120" s="26"/>
      <c r="C120" s="27"/>
      <c r="D120" s="28" t="s">
        <v>539</v>
      </c>
      <c r="E120" s="31"/>
      <c r="F120" s="24">
        <v>5000000</v>
      </c>
      <c r="G120" s="25">
        <f t="shared" si="15"/>
        <v>1068251003.9299994</v>
      </c>
      <c r="H120" s="25">
        <f t="shared" si="16"/>
        <v>13056895815.34</v>
      </c>
      <c r="I120" s="159">
        <v>72</v>
      </c>
      <c r="J120" s="198">
        <f t="shared" si="17"/>
        <v>5000000</v>
      </c>
      <c r="K120" s="29"/>
      <c r="L120" s="29"/>
      <c r="M120" s="29"/>
      <c r="N120" s="29"/>
      <c r="O120" s="29"/>
      <c r="P120" s="29"/>
      <c r="Q120" s="29"/>
      <c r="R120" s="29"/>
      <c r="S120" s="29"/>
      <c r="T120" s="30"/>
    </row>
    <row r="121" spans="1:20" ht="18" customHeight="1" x14ac:dyDescent="0.3">
      <c r="A121" s="22">
        <v>46098.944803240738</v>
      </c>
      <c r="B121" s="26"/>
      <c r="C121" s="27"/>
      <c r="D121" s="28" t="s">
        <v>540</v>
      </c>
      <c r="E121" s="31"/>
      <c r="F121" s="24">
        <v>781200000</v>
      </c>
      <c r="G121" s="25">
        <f t="shared" si="15"/>
        <v>287051003.92999935</v>
      </c>
      <c r="H121" s="25">
        <f t="shared" si="16"/>
        <v>12275695815.34</v>
      </c>
      <c r="I121" s="159">
        <v>73</v>
      </c>
      <c r="J121" s="198">
        <f t="shared" si="17"/>
        <v>781200000</v>
      </c>
      <c r="K121" s="29"/>
      <c r="L121" s="29"/>
      <c r="M121" s="29"/>
      <c r="N121" s="29"/>
      <c r="O121" s="29"/>
      <c r="P121" s="29"/>
      <c r="Q121" s="29"/>
      <c r="R121" s="29"/>
      <c r="S121" s="29"/>
      <c r="T121" s="30"/>
    </row>
    <row r="122" spans="1:20" ht="18" customHeight="1" x14ac:dyDescent="0.3">
      <c r="A122" s="22">
        <v>46100.603576388887</v>
      </c>
      <c r="B122" s="26"/>
      <c r="C122" s="27"/>
      <c r="D122" s="28" t="s">
        <v>51</v>
      </c>
      <c r="E122" s="31"/>
      <c r="F122" s="24">
        <v>2500</v>
      </c>
      <c r="G122" s="25">
        <f t="shared" si="15"/>
        <v>287048503.92999935</v>
      </c>
      <c r="H122" s="25">
        <f t="shared" si="16"/>
        <v>12275693315.34</v>
      </c>
      <c r="I122" s="159">
        <v>74</v>
      </c>
      <c r="J122" s="198">
        <f t="shared" si="17"/>
        <v>2500</v>
      </c>
      <c r="K122" s="29"/>
      <c r="L122" s="29"/>
      <c r="M122" s="29"/>
      <c r="N122" s="29"/>
      <c r="O122" s="29"/>
      <c r="P122" s="29"/>
      <c r="Q122" s="29"/>
      <c r="R122" s="29"/>
      <c r="S122" s="29"/>
      <c r="T122" s="30"/>
    </row>
    <row r="123" spans="1:20" ht="18" customHeight="1" x14ac:dyDescent="0.3">
      <c r="A123" s="22">
        <v>46100.603576388887</v>
      </c>
      <c r="B123" s="26"/>
      <c r="C123" s="27"/>
      <c r="D123" s="28" t="s">
        <v>541</v>
      </c>
      <c r="E123" s="31"/>
      <c r="F123" s="24">
        <v>750000</v>
      </c>
      <c r="G123" s="25">
        <f t="shared" si="15"/>
        <v>286298503.92999935</v>
      </c>
      <c r="H123" s="25">
        <f t="shared" si="16"/>
        <v>12274943315.34</v>
      </c>
      <c r="I123" s="159">
        <v>75</v>
      </c>
      <c r="J123" s="198">
        <f t="shared" si="17"/>
        <v>750000</v>
      </c>
      <c r="K123" s="29"/>
      <c r="L123" s="29"/>
      <c r="M123" s="29"/>
      <c r="N123" s="29"/>
      <c r="O123" s="29"/>
      <c r="P123" s="29"/>
      <c r="Q123" s="29"/>
      <c r="R123" s="29"/>
      <c r="S123" s="29"/>
      <c r="T123" s="30"/>
    </row>
    <row r="124" spans="1:20" ht="18" customHeight="1" x14ac:dyDescent="0.3">
      <c r="A124" s="22">
        <v>46100.60361111111</v>
      </c>
      <c r="B124" s="26"/>
      <c r="C124" s="27"/>
      <c r="D124" s="28" t="s">
        <v>51</v>
      </c>
      <c r="E124" s="31"/>
      <c r="F124" s="24">
        <v>2500</v>
      </c>
      <c r="G124" s="25">
        <f t="shared" si="15"/>
        <v>286296003.92999935</v>
      </c>
      <c r="H124" s="25">
        <f t="shared" si="16"/>
        <v>12274940815.34</v>
      </c>
      <c r="I124" s="159">
        <v>76</v>
      </c>
      <c r="J124" s="198">
        <f t="shared" si="17"/>
        <v>2500</v>
      </c>
      <c r="K124" s="29"/>
      <c r="L124" s="29"/>
      <c r="M124" s="29"/>
      <c r="N124" s="29"/>
      <c r="O124" s="29"/>
      <c r="P124" s="29"/>
      <c r="Q124" s="29"/>
      <c r="R124" s="29"/>
      <c r="S124" s="29"/>
      <c r="T124" s="30"/>
    </row>
    <row r="125" spans="1:20" ht="18" customHeight="1" x14ac:dyDescent="0.3">
      <c r="A125" s="22">
        <v>46100.60361111111</v>
      </c>
      <c r="B125" s="26"/>
      <c r="C125" s="27"/>
      <c r="D125" s="28" t="s">
        <v>542</v>
      </c>
      <c r="E125" s="31"/>
      <c r="F125" s="24">
        <v>30000000</v>
      </c>
      <c r="G125" s="25">
        <f t="shared" si="15"/>
        <v>256296003.92999935</v>
      </c>
      <c r="H125" s="25">
        <f t="shared" si="16"/>
        <v>12244940815.34</v>
      </c>
      <c r="I125" s="159">
        <v>77</v>
      </c>
      <c r="J125" s="198">
        <f t="shared" si="17"/>
        <v>30000000</v>
      </c>
      <c r="K125" s="29"/>
      <c r="L125" s="29"/>
      <c r="M125" s="29"/>
      <c r="N125" s="29"/>
      <c r="O125" s="29"/>
      <c r="P125" s="29"/>
      <c r="Q125" s="29"/>
      <c r="R125" s="29"/>
      <c r="S125" s="29"/>
      <c r="T125" s="30"/>
    </row>
    <row r="126" spans="1:20" ht="18" customHeight="1" x14ac:dyDescent="0.3">
      <c r="A126" s="22">
        <v>46100.604305555556</v>
      </c>
      <c r="B126" s="26"/>
      <c r="C126" s="27"/>
      <c r="D126" s="28" t="s">
        <v>543</v>
      </c>
      <c r="E126" s="31"/>
      <c r="F126" s="24">
        <v>6300000</v>
      </c>
      <c r="G126" s="25">
        <f t="shared" si="15"/>
        <v>249996003.92999935</v>
      </c>
      <c r="H126" s="25">
        <f t="shared" si="16"/>
        <v>12238640815.34</v>
      </c>
      <c r="I126" s="159">
        <v>78</v>
      </c>
      <c r="J126" s="198">
        <f t="shared" si="17"/>
        <v>6300000</v>
      </c>
      <c r="K126" s="29"/>
      <c r="L126" s="29"/>
      <c r="M126" s="29"/>
      <c r="N126" s="29"/>
      <c r="O126" s="29"/>
      <c r="P126" s="29"/>
      <c r="Q126" s="29"/>
      <c r="R126" s="29"/>
      <c r="S126" s="29"/>
      <c r="T126" s="30"/>
    </row>
    <row r="127" spans="1:20" ht="18" customHeight="1" x14ac:dyDescent="0.3">
      <c r="A127" s="22">
        <v>46109.398055555554</v>
      </c>
      <c r="B127" s="26"/>
      <c r="C127" s="27"/>
      <c r="D127" s="28" t="s">
        <v>298</v>
      </c>
      <c r="E127" s="31">
        <v>1500000000</v>
      </c>
      <c r="F127" s="24"/>
      <c r="G127" s="25">
        <f t="shared" si="15"/>
        <v>1749996003.9299994</v>
      </c>
      <c r="H127" s="25">
        <f t="shared" si="16"/>
        <v>13738640815.34</v>
      </c>
      <c r="I127" s="159">
        <v>79</v>
      </c>
      <c r="J127" s="198">
        <f t="shared" si="17"/>
        <v>0</v>
      </c>
      <c r="K127" s="29"/>
      <c r="L127" s="29"/>
      <c r="M127" s="29"/>
      <c r="N127" s="29"/>
      <c r="O127" s="29"/>
      <c r="P127" s="29"/>
      <c r="Q127" s="29"/>
      <c r="R127" s="29"/>
      <c r="S127" s="29"/>
      <c r="T127" s="30"/>
    </row>
    <row r="128" spans="1:20" ht="18" customHeight="1" x14ac:dyDescent="0.3">
      <c r="A128" s="22">
        <v>46109.39806712963</v>
      </c>
      <c r="B128" s="26"/>
      <c r="C128" s="27"/>
      <c r="D128" s="28" t="s">
        <v>252</v>
      </c>
      <c r="E128" s="31">
        <v>1000000000</v>
      </c>
      <c r="F128" s="24"/>
      <c r="G128" s="25">
        <f t="shared" si="15"/>
        <v>2749996003.9299994</v>
      </c>
      <c r="H128" s="25">
        <f t="shared" si="16"/>
        <v>14738640815.34</v>
      </c>
      <c r="I128" s="159">
        <v>80</v>
      </c>
      <c r="J128" s="198">
        <f t="shared" si="17"/>
        <v>0</v>
      </c>
      <c r="K128" s="29"/>
      <c r="L128" s="29"/>
      <c r="M128" s="29"/>
      <c r="N128" s="29"/>
      <c r="O128" s="29"/>
      <c r="P128" s="29"/>
      <c r="Q128" s="29"/>
      <c r="R128" s="29"/>
      <c r="S128" s="29"/>
      <c r="T128" s="30"/>
    </row>
    <row r="129" spans="1:20" ht="18" customHeight="1" x14ac:dyDescent="0.3">
      <c r="A129" s="22">
        <v>46111.403032407405</v>
      </c>
      <c r="B129" s="26"/>
      <c r="C129" s="27"/>
      <c r="D129" s="28" t="s">
        <v>544</v>
      </c>
      <c r="E129" s="31"/>
      <c r="F129" s="24">
        <v>2526784567</v>
      </c>
      <c r="G129" s="25">
        <f t="shared" si="15"/>
        <v>223211436.92999935</v>
      </c>
      <c r="H129" s="25">
        <f t="shared" si="16"/>
        <v>12211856248.34</v>
      </c>
      <c r="I129" s="159">
        <v>81</v>
      </c>
      <c r="J129" s="198">
        <f t="shared" si="17"/>
        <v>2526784567</v>
      </c>
      <c r="K129" s="29"/>
      <c r="L129" s="29"/>
      <c r="M129" s="29"/>
      <c r="N129" s="29"/>
      <c r="O129" s="29"/>
      <c r="P129" s="29"/>
      <c r="Q129" s="29"/>
      <c r="R129" s="29"/>
      <c r="S129" s="29"/>
      <c r="T129" s="30"/>
    </row>
    <row r="130" spans="1:20" ht="18" customHeight="1" x14ac:dyDescent="0.3">
      <c r="A130" s="22">
        <v>46111.465081018519</v>
      </c>
      <c r="B130" s="26"/>
      <c r="C130" s="27"/>
      <c r="D130" s="28" t="s">
        <v>545</v>
      </c>
      <c r="E130" s="31">
        <v>56000</v>
      </c>
      <c r="F130" s="24"/>
      <c r="G130" s="25">
        <f t="shared" si="15"/>
        <v>223267436.92999935</v>
      </c>
      <c r="H130" s="25">
        <f t="shared" si="16"/>
        <v>12211912248.34</v>
      </c>
      <c r="I130" s="159">
        <v>82</v>
      </c>
      <c r="J130" s="198">
        <f t="shared" si="17"/>
        <v>0</v>
      </c>
      <c r="K130" s="29"/>
      <c r="L130" s="29"/>
      <c r="M130" s="29"/>
      <c r="N130" s="29"/>
      <c r="O130" s="29"/>
      <c r="P130" s="29"/>
      <c r="Q130" s="29"/>
      <c r="R130" s="29"/>
      <c r="S130" s="29"/>
      <c r="T130" s="30"/>
    </row>
    <row r="131" spans="1:20" ht="18" customHeight="1" x14ac:dyDescent="0.3">
      <c r="A131" s="22">
        <v>46111.606400462966</v>
      </c>
      <c r="B131" s="26"/>
      <c r="C131" s="27"/>
      <c r="D131" s="28" t="s">
        <v>546</v>
      </c>
      <c r="E131" s="31"/>
      <c r="F131" s="24">
        <v>6235145.7199999997</v>
      </c>
      <c r="G131" s="25">
        <f t="shared" si="15"/>
        <v>217032291.20999935</v>
      </c>
      <c r="H131" s="25">
        <f t="shared" si="16"/>
        <v>12205677102.620001</v>
      </c>
      <c r="I131" s="159">
        <v>83</v>
      </c>
      <c r="J131" s="198">
        <f t="shared" si="17"/>
        <v>6235145.7199999997</v>
      </c>
      <c r="K131" s="29"/>
      <c r="L131" s="29"/>
      <c r="M131" s="29"/>
      <c r="N131" s="29"/>
      <c r="O131" s="29"/>
      <c r="P131" s="29"/>
      <c r="Q131" s="29"/>
      <c r="R131" s="29"/>
      <c r="S131" s="29"/>
      <c r="T131" s="30"/>
    </row>
    <row r="132" spans="1:20" ht="18" customHeight="1" x14ac:dyDescent="0.3">
      <c r="A132" s="22">
        <v>46112.424803240741</v>
      </c>
      <c r="B132" s="26"/>
      <c r="C132" s="27"/>
      <c r="D132" s="28" t="s">
        <v>57</v>
      </c>
      <c r="E132" s="31">
        <v>668299.88</v>
      </c>
      <c r="F132" s="24"/>
      <c r="G132" s="25">
        <f t="shared" si="15"/>
        <v>217700591.08999935</v>
      </c>
      <c r="H132" s="25">
        <f t="shared" si="16"/>
        <v>12206345402.5</v>
      </c>
      <c r="I132" s="159">
        <v>84</v>
      </c>
      <c r="J132" s="198">
        <f t="shared" si="17"/>
        <v>0</v>
      </c>
      <c r="K132" s="29"/>
      <c r="L132" s="29"/>
      <c r="M132" s="29"/>
      <c r="N132" s="29"/>
      <c r="O132" s="29"/>
      <c r="P132" s="29"/>
      <c r="Q132" s="29"/>
      <c r="R132" s="29"/>
      <c r="S132" s="29"/>
      <c r="T132" s="30"/>
    </row>
    <row r="133" spans="1:20" ht="18" customHeight="1" x14ac:dyDescent="0.3">
      <c r="A133" s="22">
        <v>46112.424803240741</v>
      </c>
      <c r="B133" s="26"/>
      <c r="C133" s="27"/>
      <c r="D133" s="28" t="s">
        <v>49</v>
      </c>
      <c r="E133" s="31"/>
      <c r="F133" s="25">
        <v>133659.98000000001</v>
      </c>
      <c r="G133" s="25">
        <f t="shared" si="15"/>
        <v>217566931.10999936</v>
      </c>
      <c r="H133" s="25">
        <f t="shared" si="16"/>
        <v>12206211742.52</v>
      </c>
      <c r="I133" s="159">
        <v>85</v>
      </c>
      <c r="J133" s="198">
        <f t="shared" si="17"/>
        <v>133659.98000000001</v>
      </c>
      <c r="K133" s="29"/>
      <c r="L133" s="29"/>
      <c r="M133" s="29"/>
      <c r="N133" s="29"/>
      <c r="O133" s="29"/>
      <c r="P133" s="29"/>
      <c r="Q133" s="29"/>
      <c r="R133" s="29"/>
      <c r="S133" s="29"/>
      <c r="T133" s="30"/>
    </row>
    <row r="134" spans="1:20" ht="18" customHeight="1" x14ac:dyDescent="0.3">
      <c r="A134" s="22">
        <v>46112.461261574077</v>
      </c>
      <c r="B134" s="26"/>
      <c r="C134" s="27"/>
      <c r="D134" s="28" t="s">
        <v>547</v>
      </c>
      <c r="E134" s="31">
        <v>1259366</v>
      </c>
      <c r="F134" s="24"/>
      <c r="G134" s="25">
        <f t="shared" si="15"/>
        <v>218826297.10999936</v>
      </c>
      <c r="H134" s="25">
        <f t="shared" si="16"/>
        <v>12207471108.52</v>
      </c>
      <c r="I134" s="159">
        <v>86</v>
      </c>
      <c r="J134" s="198">
        <f t="shared" si="17"/>
        <v>0</v>
      </c>
      <c r="K134" s="29"/>
      <c r="L134" s="29"/>
      <c r="M134" s="29"/>
      <c r="N134" s="29"/>
      <c r="O134" s="29"/>
      <c r="P134" s="29"/>
      <c r="Q134" s="29"/>
      <c r="R134" s="29"/>
      <c r="S134" s="29"/>
      <c r="T134" s="30"/>
    </row>
    <row r="135" spans="1:20" ht="18" customHeight="1" x14ac:dyDescent="0.3">
      <c r="A135" s="22">
        <v>46112.521874999999</v>
      </c>
      <c r="B135" s="26"/>
      <c r="C135" s="27"/>
      <c r="D135" s="28" t="s">
        <v>548</v>
      </c>
      <c r="E135" s="31">
        <v>2120000</v>
      </c>
      <c r="F135" s="24"/>
      <c r="G135" s="25">
        <f t="shared" si="15"/>
        <v>220946297.10999936</v>
      </c>
      <c r="H135" s="25">
        <f t="shared" si="16"/>
        <v>12209591108.52</v>
      </c>
      <c r="I135" s="159">
        <v>87</v>
      </c>
      <c r="J135" s="198">
        <f t="shared" si="17"/>
        <v>0</v>
      </c>
      <c r="K135" s="29"/>
      <c r="L135" s="29"/>
      <c r="M135" s="29"/>
      <c r="N135" s="29"/>
      <c r="O135" s="29"/>
      <c r="P135" s="29"/>
      <c r="Q135" s="29"/>
      <c r="R135" s="29"/>
      <c r="S135" s="29"/>
      <c r="T135" s="30"/>
    </row>
    <row r="136" spans="1:20" ht="18" customHeight="1" x14ac:dyDescent="0.3">
      <c r="A136" s="22">
        <v>46112.35255787037</v>
      </c>
      <c r="B136" s="26"/>
      <c r="C136" s="27"/>
      <c r="D136" s="28" t="s">
        <v>57</v>
      </c>
      <c r="E136" s="25"/>
      <c r="F136" s="25"/>
      <c r="G136" s="25">
        <f t="shared" si="15"/>
        <v>220946297.10999936</v>
      </c>
      <c r="H136" s="25">
        <f t="shared" si="16"/>
        <v>12209591108.52</v>
      </c>
      <c r="I136" s="53"/>
      <c r="J136" s="198">
        <f t="shared" si="17"/>
        <v>0</v>
      </c>
      <c r="K136" s="29"/>
      <c r="L136" s="29"/>
      <c r="M136" s="29"/>
      <c r="N136" s="29"/>
      <c r="O136" s="29"/>
      <c r="P136" s="29"/>
      <c r="Q136" s="29"/>
      <c r="R136" s="29"/>
      <c r="S136" s="29"/>
      <c r="T136" s="30"/>
    </row>
    <row r="137" spans="1:20" ht="18" customHeight="1" thickBot="1" x14ac:dyDescent="0.35">
      <c r="A137" s="22">
        <v>46112.35255787037</v>
      </c>
      <c r="B137" s="26"/>
      <c r="C137" s="27"/>
      <c r="D137" s="28" t="s">
        <v>49</v>
      </c>
      <c r="E137" s="23"/>
      <c r="F137" s="25"/>
      <c r="G137" s="25">
        <f t="shared" si="15"/>
        <v>220946297.10999936</v>
      </c>
      <c r="H137" s="25">
        <f t="shared" si="16"/>
        <v>12209591108.52</v>
      </c>
      <c r="I137" s="53"/>
      <c r="J137" s="198">
        <f t="shared" si="17"/>
        <v>0</v>
      </c>
      <c r="K137" s="29"/>
      <c r="L137" s="29"/>
      <c r="M137" s="29"/>
      <c r="N137" s="29"/>
      <c r="O137" s="29"/>
      <c r="P137" s="29"/>
      <c r="Q137" s="29"/>
      <c r="R137" s="29"/>
      <c r="S137" s="29"/>
      <c r="T137" s="30"/>
    </row>
    <row r="138" spans="1:20" ht="18" customHeight="1" x14ac:dyDescent="0.2">
      <c r="A138" s="22"/>
      <c r="B138" s="26"/>
      <c r="C138" s="27"/>
      <c r="D138" s="77" t="s">
        <v>76</v>
      </c>
      <c r="E138" s="92">
        <f>SUM(E49:E137)</f>
        <v>7027895970.8800001</v>
      </c>
      <c r="F138" s="92">
        <f>SUM(F49:F137)</f>
        <v>7504393202.6999998</v>
      </c>
      <c r="G138" s="130">
        <f>E138+E48-F138</f>
        <v>220946297.10999966</v>
      </c>
      <c r="H138" s="59">
        <f>H137</f>
        <v>12209591108.52</v>
      </c>
      <c r="I138" s="194">
        <v>220946297.11000001</v>
      </c>
      <c r="J138" s="202">
        <f>G138-I138</f>
        <v>-3.5762786865234375E-7</v>
      </c>
      <c r="K138" s="29"/>
      <c r="L138" s="29"/>
      <c r="M138" s="29"/>
      <c r="N138" s="29"/>
      <c r="O138" s="29"/>
      <c r="P138" s="29"/>
      <c r="Q138" s="29"/>
      <c r="R138" s="29"/>
      <c r="S138" s="29"/>
      <c r="T138" s="30"/>
    </row>
    <row r="139" spans="1:20" ht="18" customHeight="1" x14ac:dyDescent="0.3">
      <c r="A139" s="35"/>
      <c r="B139" s="50"/>
      <c r="C139" s="51"/>
      <c r="D139" s="43"/>
      <c r="E139" s="52"/>
      <c r="F139" s="46"/>
      <c r="G139" s="129"/>
      <c r="H139"/>
      <c r="I139"/>
      <c r="J139" s="200"/>
      <c r="K139" s="29"/>
      <c r="L139" s="29"/>
      <c r="M139" s="29"/>
      <c r="N139" s="29"/>
      <c r="O139" s="29"/>
      <c r="P139" s="29"/>
      <c r="Q139" s="29"/>
      <c r="R139" s="29"/>
      <c r="S139" s="29"/>
      <c r="T139" s="30"/>
    </row>
    <row r="140" spans="1:20" ht="18" customHeight="1" x14ac:dyDescent="0.3">
      <c r="A140" s="228" t="s">
        <v>480</v>
      </c>
      <c r="B140" s="228"/>
      <c r="C140" s="228"/>
      <c r="D140" s="228"/>
      <c r="E140" s="228"/>
      <c r="F140" s="228"/>
      <c r="G140" s="228"/>
      <c r="H140" s="53"/>
      <c r="I140" s="127">
        <v>12913219806</v>
      </c>
      <c r="J140" s="200"/>
      <c r="K140" s="29"/>
      <c r="L140" s="29"/>
      <c r="M140" s="29"/>
      <c r="N140" s="29"/>
      <c r="O140" s="29"/>
      <c r="P140" s="29"/>
      <c r="Q140" s="29"/>
      <c r="R140" s="29"/>
      <c r="S140" s="29"/>
      <c r="T140" s="30"/>
    </row>
    <row r="141" spans="1:20" ht="18" customHeight="1" x14ac:dyDescent="0.3">
      <c r="A141" s="33"/>
      <c r="B141" s="33"/>
      <c r="C141" s="33"/>
      <c r="D141" s="33"/>
      <c r="E141" s="33"/>
      <c r="F141" s="33"/>
      <c r="G141" s="33"/>
      <c r="H141" s="53"/>
      <c r="I141"/>
      <c r="J141" s="200"/>
      <c r="K141" s="29"/>
      <c r="L141" s="29"/>
      <c r="M141" s="29"/>
      <c r="N141" s="29"/>
      <c r="O141" s="29"/>
      <c r="P141" s="29"/>
      <c r="Q141" s="29"/>
      <c r="R141" s="29"/>
      <c r="S141" s="29"/>
      <c r="T141" s="30"/>
    </row>
    <row r="142" spans="1:20" ht="18" customHeight="1" x14ac:dyDescent="0.3">
      <c r="A142" s="35"/>
      <c r="B142" s="50"/>
      <c r="C142" s="101" t="s">
        <v>103</v>
      </c>
      <c r="D142" s="102" t="s">
        <v>10</v>
      </c>
      <c r="E142" s="103" t="s">
        <v>104</v>
      </c>
      <c r="F142" s="104" t="s">
        <v>105</v>
      </c>
      <c r="G142" s="105" t="s">
        <v>106</v>
      </c>
      <c r="H142" s="53"/>
      <c r="I142" s="53"/>
      <c r="J142" s="198"/>
      <c r="K142" s="29"/>
      <c r="L142" s="29"/>
      <c r="M142" s="29"/>
      <c r="N142" s="29"/>
      <c r="O142" s="29"/>
      <c r="P142" s="29"/>
      <c r="Q142" s="29"/>
      <c r="R142" s="29"/>
      <c r="S142" s="29"/>
      <c r="T142" s="30"/>
    </row>
    <row r="143" spans="1:20" ht="18" customHeight="1" x14ac:dyDescent="0.3">
      <c r="A143" s="49"/>
      <c r="C143" s="26" t="s">
        <v>81</v>
      </c>
      <c r="D143" s="98" t="s">
        <v>391</v>
      </c>
      <c r="E143" s="23">
        <f>E9+E16+E28+E33+E38+E42+E48</f>
        <v>15173763547.419998</v>
      </c>
      <c r="F143" s="47"/>
      <c r="G143" s="25"/>
      <c r="H143" s="53"/>
      <c r="I143" s="53"/>
      <c r="J143" s="198"/>
      <c r="K143" s="29"/>
      <c r="L143" s="29"/>
      <c r="M143" s="29"/>
      <c r="N143" s="29"/>
      <c r="O143" s="29"/>
      <c r="P143" s="29"/>
      <c r="Q143" s="29"/>
      <c r="R143" s="29"/>
      <c r="S143" s="29"/>
      <c r="T143" s="30"/>
    </row>
    <row r="144" spans="1:20" ht="18" customHeight="1" x14ac:dyDescent="0.3">
      <c r="A144" s="49"/>
      <c r="B144" s="50"/>
      <c r="C144" s="97" t="s">
        <v>83</v>
      </c>
      <c r="D144" s="99" t="s">
        <v>392</v>
      </c>
      <c r="E144" s="23">
        <f>E12+E25+E30+E44</f>
        <v>4510084250</v>
      </c>
      <c r="F144" s="47"/>
      <c r="G144" s="25"/>
      <c r="H144" s="53"/>
      <c r="I144" s="53"/>
      <c r="K144" s="29"/>
      <c r="L144" s="29"/>
      <c r="M144" s="29"/>
      <c r="N144" s="29"/>
      <c r="O144" s="29"/>
      <c r="P144" s="29"/>
      <c r="Q144" s="29"/>
      <c r="R144" s="29"/>
      <c r="S144" s="29"/>
      <c r="T144" s="30"/>
    </row>
    <row r="145" spans="1:20" ht="18" customHeight="1" x14ac:dyDescent="0.3">
      <c r="A145" s="49"/>
      <c r="B145" s="50"/>
      <c r="C145" s="97" t="s">
        <v>85</v>
      </c>
      <c r="D145" s="99" t="s">
        <v>679</v>
      </c>
      <c r="E145" s="23">
        <f>SUM(E49:E135)-E71-E81-E82-E111-E112-E127-E128-E132</f>
        <v>27227671.000000115</v>
      </c>
      <c r="F145" s="47"/>
      <c r="G145" s="25"/>
      <c r="H145" s="53"/>
      <c r="I145" s="53"/>
      <c r="J145" s="198"/>
      <c r="K145" s="29"/>
      <c r="L145" s="29"/>
      <c r="M145" s="29"/>
      <c r="N145" s="29"/>
      <c r="O145" s="29"/>
      <c r="P145" s="29"/>
      <c r="Q145" s="29"/>
      <c r="R145" s="29"/>
      <c r="S145" s="29"/>
      <c r="T145" s="30"/>
    </row>
    <row r="146" spans="1:20" ht="18" customHeight="1" x14ac:dyDescent="0.3">
      <c r="A146" s="49"/>
      <c r="B146" s="50"/>
      <c r="C146" s="97" t="s">
        <v>87</v>
      </c>
      <c r="D146" s="99" t="s">
        <v>393</v>
      </c>
      <c r="E146" s="23"/>
      <c r="F146" s="47"/>
      <c r="G146" s="25"/>
      <c r="H146" s="53"/>
      <c r="I146" s="53"/>
      <c r="J146" s="198"/>
      <c r="K146" s="29"/>
      <c r="L146" s="29"/>
      <c r="M146" s="29"/>
      <c r="N146" s="29"/>
      <c r="O146" s="29"/>
      <c r="P146" s="29"/>
      <c r="Q146" s="29"/>
      <c r="R146" s="29"/>
      <c r="S146" s="29"/>
      <c r="T146" s="30"/>
    </row>
    <row r="147" spans="1:20" ht="18" customHeight="1" x14ac:dyDescent="0.3">
      <c r="A147" s="49"/>
      <c r="B147" s="50"/>
      <c r="C147" s="97" t="s">
        <v>89</v>
      </c>
      <c r="D147" s="98" t="s">
        <v>455</v>
      </c>
      <c r="E147" s="23">
        <f>E34</f>
        <v>770000</v>
      </c>
      <c r="F147" s="47"/>
      <c r="G147" s="25"/>
      <c r="H147" s="53"/>
      <c r="I147" s="53"/>
      <c r="J147" s="198"/>
      <c r="K147" s="29"/>
      <c r="L147" s="29"/>
      <c r="M147" s="29"/>
      <c r="N147" s="29"/>
      <c r="O147" s="29"/>
      <c r="P147" s="29"/>
      <c r="Q147" s="29"/>
      <c r="R147" s="29"/>
      <c r="S147" s="29"/>
      <c r="T147" s="30"/>
    </row>
    <row r="148" spans="1:20" ht="18" customHeight="1" x14ac:dyDescent="0.3">
      <c r="A148" s="49"/>
      <c r="B148" s="50"/>
      <c r="C148" s="97" t="s">
        <v>91</v>
      </c>
      <c r="D148" s="44" t="s">
        <v>86</v>
      </c>
      <c r="E148" s="23">
        <f>E132+E24</f>
        <v>2631478.5299999998</v>
      </c>
      <c r="F148" s="47"/>
      <c r="G148" s="25"/>
      <c r="H148" s="53"/>
      <c r="I148" s="53"/>
      <c r="J148" s="198"/>
      <c r="K148" s="29"/>
      <c r="L148" s="29"/>
      <c r="M148" s="29"/>
      <c r="N148" s="29"/>
      <c r="O148" s="29"/>
      <c r="P148" s="29"/>
      <c r="Q148" s="29"/>
      <c r="R148" s="29"/>
      <c r="S148" s="29"/>
      <c r="T148" s="30"/>
    </row>
    <row r="149" spans="1:20" ht="18" customHeight="1" x14ac:dyDescent="0.3">
      <c r="A149" s="49"/>
      <c r="B149" s="50"/>
      <c r="C149" s="97" t="s">
        <v>94</v>
      </c>
      <c r="D149" s="44" t="s">
        <v>90</v>
      </c>
      <c r="E149" s="31"/>
      <c r="F149" s="47">
        <v>7504383202.6999998</v>
      </c>
      <c r="G149" s="25"/>
      <c r="H149" s="53"/>
      <c r="I149" s="53"/>
      <c r="J149" s="198"/>
      <c r="K149" s="29"/>
      <c r="L149" s="29"/>
      <c r="M149" s="29"/>
      <c r="N149" s="29"/>
      <c r="O149" s="29"/>
      <c r="P149" s="29"/>
      <c r="Q149" s="29"/>
      <c r="R149" s="29"/>
      <c r="S149" s="29"/>
      <c r="T149" s="30"/>
    </row>
    <row r="150" spans="1:20" ht="18" customHeight="1" x14ac:dyDescent="0.3">
      <c r="A150" s="49"/>
      <c r="B150" s="50"/>
      <c r="C150" s="97" t="s">
        <v>95</v>
      </c>
      <c r="D150" s="44" t="s">
        <v>92</v>
      </c>
      <c r="E150" s="31"/>
      <c r="F150" s="47">
        <f>F137+F23</f>
        <v>392635.73</v>
      </c>
      <c r="G150" s="25"/>
      <c r="H150" s="53"/>
      <c r="I150" s="53"/>
      <c r="J150" s="198"/>
      <c r="K150" s="29"/>
      <c r="L150" s="29"/>
      <c r="M150" s="29"/>
      <c r="N150" s="29"/>
      <c r="O150" s="29"/>
      <c r="P150" s="29"/>
      <c r="Q150" s="29"/>
      <c r="R150" s="29"/>
      <c r="S150" s="29"/>
      <c r="T150" s="30"/>
    </row>
    <row r="151" spans="1:20" ht="18" customHeight="1" x14ac:dyDescent="0.3">
      <c r="A151" s="49"/>
      <c r="B151" s="50"/>
      <c r="C151" s="97" t="s">
        <v>290</v>
      </c>
      <c r="D151" s="44" t="s">
        <v>93</v>
      </c>
      <c r="E151" s="31"/>
      <c r="F151" s="100">
        <f>F50+F45+F39+F35+F29+F18+F17+F13</f>
        <v>110000</v>
      </c>
      <c r="G151" s="25"/>
      <c r="H151" s="53"/>
      <c r="I151" s="53"/>
      <c r="J151" s="198"/>
      <c r="K151" s="29"/>
      <c r="L151" s="29"/>
      <c r="M151" s="29"/>
      <c r="N151" s="29"/>
      <c r="O151" s="29"/>
      <c r="P151" s="29"/>
      <c r="Q151" s="29"/>
      <c r="R151" s="29"/>
      <c r="S151" s="29"/>
      <c r="T151" s="30"/>
    </row>
    <row r="152" spans="1:20" ht="18" customHeight="1" x14ac:dyDescent="0.3">
      <c r="A152" s="49"/>
      <c r="B152" s="50"/>
      <c r="C152" s="97"/>
      <c r="D152" s="106" t="s">
        <v>107</v>
      </c>
      <c r="E152" s="64">
        <f>SUM(E143:E151)</f>
        <v>19714476946.949997</v>
      </c>
      <c r="F152" s="64">
        <f>SUM(F143:F151)</f>
        <v>7504885838.4299994</v>
      </c>
      <c r="G152" s="59">
        <f>E152-F152</f>
        <v>12209591108.519997</v>
      </c>
      <c r="H152" s="203">
        <v>12209591108.52</v>
      </c>
      <c r="I152" s="53"/>
      <c r="J152" s="198"/>
      <c r="K152" s="29"/>
      <c r="L152" s="29"/>
      <c r="M152" s="29"/>
      <c r="N152" s="29"/>
      <c r="O152" s="29"/>
      <c r="P152" s="29"/>
      <c r="Q152" s="29"/>
      <c r="R152" s="29"/>
      <c r="S152" s="29"/>
      <c r="T152" s="30"/>
    </row>
    <row r="153" spans="1:20" ht="18" customHeight="1" x14ac:dyDescent="0.3">
      <c r="A153" s="49"/>
      <c r="B153" s="50"/>
      <c r="C153" s="51"/>
      <c r="D153" s="43"/>
      <c r="E153" s="52"/>
      <c r="F153" s="45"/>
      <c r="G153" s="53">
        <f>H138-G152</f>
        <v>0</v>
      </c>
      <c r="H153" s="53">
        <f>G152-H152</f>
        <v>0</v>
      </c>
      <c r="I153" s="53"/>
      <c r="J153" s="198"/>
      <c r="K153" s="29"/>
      <c r="L153" s="29"/>
      <c r="M153" s="29"/>
      <c r="N153" s="29"/>
      <c r="O153" s="29"/>
      <c r="P153" s="29"/>
      <c r="Q153" s="29"/>
      <c r="R153" s="29"/>
      <c r="S153" s="29"/>
      <c r="T153" s="30"/>
    </row>
    <row r="154" spans="1:20" ht="18" customHeight="1" x14ac:dyDescent="0.3">
      <c r="A154" s="49"/>
      <c r="B154" s="50"/>
      <c r="C154" s="51"/>
      <c r="D154" s="43"/>
      <c r="E154" s="52"/>
      <c r="F154" s="45"/>
      <c r="G154" s="53"/>
      <c r="H154" s="53"/>
      <c r="I154" s="53"/>
      <c r="J154" s="198"/>
      <c r="K154" s="29"/>
      <c r="L154" s="29"/>
      <c r="M154" s="29"/>
      <c r="N154" s="29"/>
      <c r="O154" s="29"/>
      <c r="P154" s="29"/>
      <c r="Q154" s="29"/>
      <c r="R154" s="29"/>
      <c r="S154" s="29"/>
      <c r="T154" s="30"/>
    </row>
    <row r="155" spans="1:20" ht="18" customHeight="1" x14ac:dyDescent="0.3">
      <c r="A155" s="35"/>
      <c r="B155" s="36"/>
      <c r="C155" s="36"/>
      <c r="D155" s="37"/>
      <c r="E155" s="38"/>
      <c r="F155" s="34"/>
      <c r="G155" s="39"/>
      <c r="H155" s="39"/>
      <c r="I155" s="39"/>
    </row>
    <row r="156" spans="1:20" ht="18.75" customHeight="1" x14ac:dyDescent="0.3">
      <c r="B156" s="16"/>
      <c r="E156" s="225" t="s">
        <v>483</v>
      </c>
      <c r="F156" s="225"/>
      <c r="G156" s="225"/>
      <c r="H156" s="225"/>
      <c r="I156" s="16"/>
    </row>
    <row r="157" spans="1:20" ht="18.75" customHeight="1" x14ac:dyDescent="0.3">
      <c r="B157" s="16" t="s">
        <v>99</v>
      </c>
      <c r="E157" s="225" t="s">
        <v>98</v>
      </c>
      <c r="F157" s="225"/>
      <c r="G157" s="225"/>
      <c r="H157" s="225"/>
      <c r="I157" s="16"/>
    </row>
    <row r="158" spans="1:20" ht="18.75" customHeight="1" x14ac:dyDescent="0.3">
      <c r="F158" s="16"/>
    </row>
    <row r="159" spans="1:20" ht="18.75" customHeight="1" x14ac:dyDescent="0.3">
      <c r="F159" s="16"/>
    </row>
    <row r="160" spans="1:20" ht="18.75" customHeight="1" x14ac:dyDescent="0.3">
      <c r="F160" s="16"/>
    </row>
    <row r="161" spans="1:20" ht="18.75" customHeight="1" x14ac:dyDescent="0.25">
      <c r="B161" s="40" t="s">
        <v>100</v>
      </c>
      <c r="E161" s="226" t="s">
        <v>16</v>
      </c>
      <c r="F161" s="226"/>
      <c r="G161" s="226"/>
      <c r="H161" s="226"/>
      <c r="I161" s="42"/>
    </row>
    <row r="162" spans="1:20" s="17" customFormat="1" ht="19.5" customHeight="1" x14ac:dyDescent="0.3">
      <c r="A162" s="225" t="s">
        <v>14</v>
      </c>
      <c r="B162" s="225"/>
      <c r="C162" s="225"/>
      <c r="D162" s="225"/>
      <c r="E162" s="225"/>
      <c r="F162" s="225"/>
      <c r="G162" s="225"/>
      <c r="H162" s="225"/>
      <c r="I162" s="41"/>
      <c r="J162" s="197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9.5" customHeight="1" x14ac:dyDescent="0.3">
      <c r="A163" s="225" t="s">
        <v>101</v>
      </c>
      <c r="B163" s="225"/>
      <c r="C163" s="225"/>
      <c r="D163" s="225"/>
      <c r="E163" s="225"/>
      <c r="F163" s="225"/>
      <c r="G163" s="225"/>
      <c r="H163" s="225"/>
    </row>
    <row r="164" spans="1:20" ht="19.5" customHeight="1" x14ac:dyDescent="0.3">
      <c r="D164" s="16"/>
    </row>
    <row r="165" spans="1:20" ht="19.5" customHeight="1" x14ac:dyDescent="0.3">
      <c r="D165" s="16"/>
    </row>
    <row r="166" spans="1:20" ht="19.5" customHeight="1" x14ac:dyDescent="0.3">
      <c r="D166" s="16"/>
    </row>
    <row r="167" spans="1:20" ht="19.5" customHeight="1" x14ac:dyDescent="0.3">
      <c r="D167" s="16"/>
    </row>
    <row r="168" spans="1:20" ht="19.5" customHeight="1" x14ac:dyDescent="0.3">
      <c r="A168" s="226" t="s">
        <v>102</v>
      </c>
      <c r="B168" s="226"/>
      <c r="C168" s="226"/>
      <c r="D168" s="226"/>
      <c r="E168" s="226"/>
      <c r="F168" s="226"/>
      <c r="G168" s="226"/>
      <c r="H168" s="226"/>
    </row>
  </sheetData>
  <mergeCells count="9">
    <mergeCell ref="A162:H162"/>
    <mergeCell ref="A163:H163"/>
    <mergeCell ref="A168:H168"/>
    <mergeCell ref="A1:H1"/>
    <mergeCell ref="A2:H2"/>
    <mergeCell ref="A140:G140"/>
    <mergeCell ref="E156:H156"/>
    <mergeCell ref="E157:H157"/>
    <mergeCell ref="E161:H161"/>
  </mergeCells>
  <printOptions horizontalCentered="1"/>
  <pageMargins left="0.55118110236220474" right="0.27559055118110237" top="0.87" bottom="0.68" header="0.47244094488188981" footer="0.23622047244094491"/>
  <pageSetup paperSize="9" scale="55" fitToHeight="2" orientation="portrait" horizont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D311-7BE5-4661-8710-6C531E096C18}">
  <sheetPr>
    <pageSetUpPr fitToPage="1"/>
  </sheetPr>
  <dimension ref="A1:T177"/>
  <sheetViews>
    <sheetView topLeftCell="A134" zoomScale="64" zoomScaleNormal="73" workbookViewId="0">
      <selection activeCell="I151" sqref="I151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9" width="18.21875" style="17" customWidth="1"/>
    <col min="10" max="10" width="19.109375" style="2" customWidth="1"/>
    <col min="11" max="13" width="9.21875" style="2"/>
    <col min="14" max="14" width="16.5546875" style="2" customWidth="1"/>
    <col min="15" max="16384" width="9.21875" style="2"/>
  </cols>
  <sheetData>
    <row r="1" spans="1:20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0" ht="19.5" customHeight="1" x14ac:dyDescent="0.3">
      <c r="A2" s="227" t="s">
        <v>481</v>
      </c>
      <c r="B2" s="227"/>
      <c r="C2" s="227"/>
      <c r="D2" s="227"/>
      <c r="E2" s="227"/>
      <c r="F2" s="227"/>
      <c r="G2" s="227"/>
      <c r="H2" s="227"/>
      <c r="I2" s="1"/>
    </row>
    <row r="3" spans="1:20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0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0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0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0" ht="19.5" customHeight="1" x14ac:dyDescent="0.3">
      <c r="B7" s="16"/>
      <c r="C7" s="16"/>
      <c r="F7" s="18"/>
    </row>
    <row r="8" spans="1:20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0" ht="18" customHeight="1" x14ac:dyDescent="0.3">
      <c r="A9" s="67">
        <v>46113</v>
      </c>
      <c r="B9" s="68"/>
      <c r="C9" s="69"/>
      <c r="D9" s="70" t="s">
        <v>17</v>
      </c>
      <c r="E9" s="71">
        <f>mar!G14</f>
        <v>2025221216.75</v>
      </c>
      <c r="F9" s="72"/>
      <c r="G9" s="73">
        <f>E9</f>
        <v>2025221216.75</v>
      </c>
      <c r="H9" s="73">
        <f>G9</f>
        <v>2025221216.75</v>
      </c>
      <c r="I9"/>
      <c r="J9" s="29"/>
      <c r="K9" s="29"/>
      <c r="L9" s="29"/>
      <c r="M9" s="29"/>
      <c r="N9" s="29"/>
      <c r="O9" s="29"/>
      <c r="P9" s="29"/>
      <c r="Q9" s="29"/>
      <c r="R9" s="29"/>
      <c r="S9" s="29"/>
      <c r="T9" s="30"/>
    </row>
    <row r="10" spans="1:20" ht="18" customHeight="1" x14ac:dyDescent="0.3">
      <c r="A10" s="22">
        <v>46129</v>
      </c>
      <c r="B10" s="26"/>
      <c r="C10" s="27"/>
      <c r="D10" s="28" t="s">
        <v>249</v>
      </c>
      <c r="E10" s="31"/>
      <c r="F10" s="24">
        <v>1000000000</v>
      </c>
      <c r="G10" s="25">
        <f>(G9+E10)-F10</f>
        <v>1025221216.75</v>
      </c>
      <c r="H10" s="25">
        <f>G10</f>
        <v>1025221216.75</v>
      </c>
      <c r="I10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60"/>
    </row>
    <row r="11" spans="1:20" ht="18" customHeight="1" x14ac:dyDescent="0.3">
      <c r="A11" s="22">
        <v>46142</v>
      </c>
      <c r="B11" s="26"/>
      <c r="C11" s="27"/>
      <c r="D11" s="28" t="s">
        <v>248</v>
      </c>
      <c r="E11" s="31">
        <v>1737747750</v>
      </c>
      <c r="F11" s="31"/>
      <c r="G11" s="25">
        <f>(G10+E11)-F11</f>
        <v>2762968966.75</v>
      </c>
      <c r="H11" s="25">
        <f t="shared" ref="H11:H13" si="0">G11</f>
        <v>2762968966.75</v>
      </c>
      <c r="I11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60"/>
    </row>
    <row r="12" spans="1:20" ht="18" customHeight="1" x14ac:dyDescent="0.3">
      <c r="A12" s="22">
        <v>46142</v>
      </c>
      <c r="B12" s="26"/>
      <c r="C12" s="27"/>
      <c r="D12" s="28" t="s">
        <v>34</v>
      </c>
      <c r="E12" s="31"/>
      <c r="F12" s="24">
        <v>15000</v>
      </c>
      <c r="G12" s="25">
        <f t="shared" ref="G12" si="1">(G11+E12)-F12</f>
        <v>2762953966.75</v>
      </c>
      <c r="H12" s="25">
        <f t="shared" si="0"/>
        <v>2762953966.75</v>
      </c>
      <c r="I12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60"/>
    </row>
    <row r="13" spans="1:20" ht="22.05" customHeight="1" x14ac:dyDescent="0.2">
      <c r="A13" s="74"/>
      <c r="B13" s="26"/>
      <c r="C13" s="76"/>
      <c r="D13" s="77" t="s">
        <v>76</v>
      </c>
      <c r="E13" s="78">
        <f>SUM(E9:E12)</f>
        <v>3762968966.75</v>
      </c>
      <c r="F13" s="78">
        <f>SUM(F10:F12)</f>
        <v>1000015000</v>
      </c>
      <c r="G13" s="79">
        <f>E13-F13</f>
        <v>2762953966.75</v>
      </c>
      <c r="H13" s="80">
        <f t="shared" si="0"/>
        <v>2762953966.75</v>
      </c>
      <c r="I13" s="194">
        <v>2762953966.75</v>
      </c>
      <c r="J13" s="194">
        <f>G13-I13</f>
        <v>0</v>
      </c>
    </row>
    <row r="14" spans="1:20" ht="15.45" customHeight="1" x14ac:dyDescent="0.3">
      <c r="A14" s="22"/>
      <c r="B14" s="26"/>
      <c r="C14" s="27"/>
      <c r="D14" s="57"/>
      <c r="E14" s="58"/>
      <c r="F14" s="58"/>
      <c r="G14" s="25"/>
      <c r="H14" s="25"/>
      <c r="I14" s="53"/>
    </row>
    <row r="15" spans="1:20" ht="18" customHeight="1" x14ac:dyDescent="0.3">
      <c r="A15" s="67">
        <v>46113</v>
      </c>
      <c r="B15" s="68"/>
      <c r="C15" s="69"/>
      <c r="D15" s="70" t="s">
        <v>19</v>
      </c>
      <c r="E15" s="71">
        <f>mar!G26</f>
        <v>3186852545.3599963</v>
      </c>
      <c r="F15" s="72"/>
      <c r="G15" s="73">
        <f>E15</f>
        <v>3186852545.3599963</v>
      </c>
      <c r="H15" s="73">
        <f>H13+G15</f>
        <v>5949806512.1099968</v>
      </c>
      <c r="I15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30"/>
    </row>
    <row r="16" spans="1:20" ht="18" customHeight="1" x14ac:dyDescent="0.3">
      <c r="A16" s="22">
        <v>46114.115717592591</v>
      </c>
      <c r="B16" s="26"/>
      <c r="C16" s="27"/>
      <c r="D16" s="28" t="s">
        <v>549</v>
      </c>
      <c r="E16" s="31"/>
      <c r="F16" s="134">
        <v>10000</v>
      </c>
      <c r="G16" s="25">
        <f>(G15+E16)-F16</f>
        <v>3186842545.3599963</v>
      </c>
      <c r="H16" s="25">
        <f>(H15+E16)-F16</f>
        <v>5949796512.1099968</v>
      </c>
      <c r="I16"/>
      <c r="J16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1:20" ht="18" customHeight="1" x14ac:dyDescent="0.3">
      <c r="A17" s="22">
        <v>46114.381296296298</v>
      </c>
      <c r="B17" s="26"/>
      <c r="C17" s="27"/>
      <c r="D17" s="28" t="s">
        <v>550</v>
      </c>
      <c r="E17" s="134">
        <v>1630952</v>
      </c>
      <c r="F17" s="31"/>
      <c r="G17" s="25">
        <f t="shared" ref="G17:G23" si="2">(G16+E17)-F17</f>
        <v>3188473497.3599963</v>
      </c>
      <c r="H17" s="25">
        <f t="shared" ref="H17:H23" si="3">(H16+E17)-F17</f>
        <v>5951427464.1099968</v>
      </c>
      <c r="I17"/>
      <c r="J17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8" customHeight="1" x14ac:dyDescent="0.3">
      <c r="A18" s="22">
        <v>46115.072870370372</v>
      </c>
      <c r="B18" s="26"/>
      <c r="C18" s="27"/>
      <c r="D18" s="28" t="s">
        <v>34</v>
      </c>
      <c r="E18" s="31"/>
      <c r="F18" s="134">
        <v>15000</v>
      </c>
      <c r="G18" s="25">
        <f t="shared" si="2"/>
        <v>3188458497.3599963</v>
      </c>
      <c r="H18" s="25">
        <f t="shared" si="3"/>
        <v>5951412464.1099968</v>
      </c>
      <c r="I18"/>
      <c r="J18"/>
      <c r="K18" s="29"/>
      <c r="L18" s="29"/>
      <c r="M18" s="29"/>
      <c r="N18" s="29"/>
      <c r="O18" s="29"/>
      <c r="P18" s="29"/>
      <c r="Q18" s="29"/>
      <c r="R18" s="29"/>
      <c r="S18" s="29"/>
      <c r="T18" s="30"/>
    </row>
    <row r="19" spans="1:20" ht="18" customHeight="1" x14ac:dyDescent="0.3">
      <c r="A19" s="22">
        <v>46115.593877314815</v>
      </c>
      <c r="B19" s="26"/>
      <c r="C19" s="27"/>
      <c r="D19" s="28" t="s">
        <v>464</v>
      </c>
      <c r="E19" s="31"/>
      <c r="F19" s="134">
        <v>1000000000</v>
      </c>
      <c r="G19" s="25">
        <f t="shared" si="2"/>
        <v>2188458497.3599963</v>
      </c>
      <c r="H19" s="25">
        <f t="shared" si="3"/>
        <v>4951412464.1099968</v>
      </c>
      <c r="I19"/>
      <c r="J19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1:20" ht="18" customHeight="1" x14ac:dyDescent="0.3">
      <c r="A20" s="22">
        <v>46129.329259259262</v>
      </c>
      <c r="B20" s="26"/>
      <c r="C20" s="27"/>
      <c r="D20" s="28" t="s">
        <v>464</v>
      </c>
      <c r="E20" s="31"/>
      <c r="F20" s="134">
        <v>1000000000</v>
      </c>
      <c r="G20" s="25">
        <f t="shared" si="2"/>
        <v>1188458497.3599963</v>
      </c>
      <c r="H20" s="25">
        <f t="shared" si="3"/>
        <v>3951412464.1099968</v>
      </c>
      <c r="I20"/>
      <c r="J20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ht="18" customHeight="1" x14ac:dyDescent="0.3">
      <c r="A21" s="22">
        <v>46142.397662037038</v>
      </c>
      <c r="B21" s="26"/>
      <c r="C21" s="27"/>
      <c r="D21" s="28" t="s">
        <v>551</v>
      </c>
      <c r="E21" s="134">
        <v>5000000000</v>
      </c>
      <c r="F21" s="31"/>
      <c r="G21" s="25">
        <f t="shared" si="2"/>
        <v>6188458497.3599968</v>
      </c>
      <c r="H21" s="25">
        <f t="shared" si="3"/>
        <v>8951412464.1099968</v>
      </c>
      <c r="I21" s="125"/>
      <c r="J21"/>
      <c r="K21" s="29"/>
      <c r="L21" s="29"/>
      <c r="M21" s="29"/>
      <c r="N21" s="29"/>
      <c r="O21" s="29"/>
      <c r="P21" s="29"/>
      <c r="Q21" s="29"/>
      <c r="R21" s="29"/>
      <c r="S21" s="29"/>
      <c r="T21" s="30"/>
    </row>
    <row r="22" spans="1:20" ht="18" customHeight="1" x14ac:dyDescent="0.3">
      <c r="A22" s="22">
        <v>46142.48364583333</v>
      </c>
      <c r="B22" s="26"/>
      <c r="C22" s="27"/>
      <c r="D22" s="28" t="s">
        <v>57</v>
      </c>
      <c r="E22" s="161">
        <v>1514638.78</v>
      </c>
      <c r="F22" s="23"/>
      <c r="G22" s="25">
        <f t="shared" si="2"/>
        <v>6189973136.1399965</v>
      </c>
      <c r="H22" s="25">
        <f t="shared" si="3"/>
        <v>8952927102.8899975</v>
      </c>
      <c r="I22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30"/>
    </row>
    <row r="23" spans="1:20" ht="18" customHeight="1" x14ac:dyDescent="0.3">
      <c r="A23" s="22">
        <v>46142.48364583333</v>
      </c>
      <c r="B23" s="26"/>
      <c r="C23" s="27"/>
      <c r="D23" s="28" t="s">
        <v>49</v>
      </c>
      <c r="E23" s="23"/>
      <c r="F23" s="161">
        <v>302927.76</v>
      </c>
      <c r="G23" s="25">
        <f t="shared" si="2"/>
        <v>6189670208.3799963</v>
      </c>
      <c r="H23" s="25">
        <f t="shared" si="3"/>
        <v>8952624175.1299973</v>
      </c>
      <c r="I23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30"/>
    </row>
    <row r="24" spans="1:20" ht="18" customHeight="1" x14ac:dyDescent="0.3">
      <c r="A24" s="22">
        <v>46142.48364583333</v>
      </c>
      <c r="B24" s="26"/>
      <c r="C24" s="27"/>
      <c r="D24" s="28" t="s">
        <v>248</v>
      </c>
      <c r="E24" s="161">
        <v>2607614000</v>
      </c>
      <c r="F24" s="23"/>
      <c r="G24" s="25">
        <f t="shared" ref="G24:G25" si="4">(G23+E24)-F24</f>
        <v>8797284208.3799973</v>
      </c>
      <c r="H24" s="25">
        <f t="shared" ref="H24:H25" si="5">(H23+E24)-F24</f>
        <v>11560238175.129997</v>
      </c>
      <c r="I24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1:20" ht="18" customHeight="1" thickBot="1" x14ac:dyDescent="0.35">
      <c r="A25" s="22">
        <v>46142.578136574077</v>
      </c>
      <c r="B25" s="26"/>
      <c r="C25" s="27"/>
      <c r="D25" s="28" t="s">
        <v>464</v>
      </c>
      <c r="E25" s="31"/>
      <c r="F25" s="134">
        <v>500000000</v>
      </c>
      <c r="G25" s="25">
        <f t="shared" si="4"/>
        <v>8297284208.3799973</v>
      </c>
      <c r="H25" s="25">
        <f t="shared" si="5"/>
        <v>11060238175.129997</v>
      </c>
      <c r="I25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30"/>
    </row>
    <row r="26" spans="1:20" ht="22.05" customHeight="1" x14ac:dyDescent="0.2">
      <c r="A26" s="74"/>
      <c r="B26" s="75"/>
      <c r="C26" s="76"/>
      <c r="D26" s="77" t="s">
        <v>76</v>
      </c>
      <c r="E26" s="78">
        <f>SUM(E15:E25)</f>
        <v>10797612136.139996</v>
      </c>
      <c r="F26" s="119">
        <f>SUM(F15:F25)</f>
        <v>2500327927.7600002</v>
      </c>
      <c r="G26" s="79">
        <f>E26-F26</f>
        <v>8297284208.3799953</v>
      </c>
      <c r="H26" s="80">
        <f>H25</f>
        <v>11060238175.129997</v>
      </c>
      <c r="I26" s="193">
        <v>8297284208.3800001</v>
      </c>
      <c r="J26" s="194">
        <f>G26-I26</f>
        <v>0</v>
      </c>
    </row>
    <row r="27" spans="1:20" ht="22.05" customHeight="1" x14ac:dyDescent="0.3">
      <c r="A27" s="22"/>
      <c r="B27" s="26"/>
      <c r="C27" s="27"/>
      <c r="D27" s="57"/>
      <c r="E27" s="58"/>
      <c r="F27" s="58"/>
      <c r="G27" s="25"/>
      <c r="H27" s="25"/>
      <c r="I27" s="53"/>
    </row>
    <row r="28" spans="1:20" ht="18" customHeight="1" x14ac:dyDescent="0.3">
      <c r="A28" s="67">
        <v>46113</v>
      </c>
      <c r="B28" s="68"/>
      <c r="C28" s="69"/>
      <c r="D28" s="70" t="s">
        <v>21</v>
      </c>
      <c r="E28" s="71">
        <f>mar!G31</f>
        <v>4476117700.1500015</v>
      </c>
      <c r="F28" s="72"/>
      <c r="G28" s="73">
        <f>E28</f>
        <v>4476117700.1500015</v>
      </c>
      <c r="H28" s="73">
        <f>H26+G28</f>
        <v>15536355875.279999</v>
      </c>
      <c r="I28" s="53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30"/>
    </row>
    <row r="29" spans="1:20" ht="18" customHeight="1" x14ac:dyDescent="0.3">
      <c r="A29" s="22">
        <v>46115.587002314816</v>
      </c>
      <c r="B29" s="26"/>
      <c r="C29" s="27"/>
      <c r="D29" s="28" t="s">
        <v>249</v>
      </c>
      <c r="E29" s="23"/>
      <c r="F29" s="134">
        <v>1000000000</v>
      </c>
      <c r="G29" s="25">
        <f>(G28+E29)-F29</f>
        <v>3476117700.1500015</v>
      </c>
      <c r="H29" s="25">
        <f>(H28+E29)-F29</f>
        <v>14536355875.279999</v>
      </c>
      <c r="I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30"/>
    </row>
    <row r="30" spans="1:20" ht="18" customHeight="1" x14ac:dyDescent="0.3">
      <c r="A30" s="22">
        <v>46142</v>
      </c>
      <c r="B30" s="26"/>
      <c r="C30" s="27"/>
      <c r="D30" s="28" t="s">
        <v>249</v>
      </c>
      <c r="E30" s="23"/>
      <c r="F30" s="134">
        <v>2000000000</v>
      </c>
      <c r="G30" s="25">
        <f t="shared" ref="G30" si="6">(G29+E30)-F30</f>
        <v>1476117700.1500015</v>
      </c>
      <c r="H30" s="25">
        <f t="shared" ref="H30" si="7">(H29+E30)-F30</f>
        <v>12536355875.279999</v>
      </c>
      <c r="I30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30"/>
    </row>
    <row r="31" spans="1:20" ht="18" customHeight="1" x14ac:dyDescent="0.3">
      <c r="A31" s="22">
        <v>46142</v>
      </c>
      <c r="B31" s="26"/>
      <c r="C31" s="27"/>
      <c r="D31" s="28" t="s">
        <v>34</v>
      </c>
      <c r="E31" s="23"/>
      <c r="F31" s="161">
        <v>15000</v>
      </c>
      <c r="G31" s="25">
        <f t="shared" ref="G31:G32" si="8">(G30+E31)-F31</f>
        <v>1476102700.1500015</v>
      </c>
      <c r="H31" s="25">
        <f t="shared" ref="H31:H32" si="9">(H30+E31)-F31</f>
        <v>12536340875.279999</v>
      </c>
      <c r="I31" s="125">
        <f>SUM(F29:F30)</f>
        <v>3000000000</v>
      </c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30"/>
    </row>
    <row r="32" spans="1:20" ht="18" customHeight="1" x14ac:dyDescent="0.3">
      <c r="A32" s="22">
        <v>46142</v>
      </c>
      <c r="B32" s="26"/>
      <c r="C32" s="27"/>
      <c r="D32" s="28" t="s">
        <v>248</v>
      </c>
      <c r="E32" s="161">
        <v>388155000</v>
      </c>
      <c r="F32" s="23"/>
      <c r="G32" s="25">
        <f t="shared" si="8"/>
        <v>1864257700.1500015</v>
      </c>
      <c r="H32" s="25">
        <f t="shared" si="9"/>
        <v>12924495875.279999</v>
      </c>
      <c r="I32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</row>
    <row r="33" spans="1:20" ht="22.05" customHeight="1" x14ac:dyDescent="0.2">
      <c r="A33" s="74"/>
      <c r="B33" s="75"/>
      <c r="C33" s="76"/>
      <c r="D33" s="77" t="s">
        <v>76</v>
      </c>
      <c r="E33" s="78">
        <f>SUM(E28:E32)</f>
        <v>4864272700.1500015</v>
      </c>
      <c r="F33" s="78">
        <f>SUM(F28:F32)</f>
        <v>3000015000</v>
      </c>
      <c r="G33" s="79">
        <f>E33-F33</f>
        <v>1864257700.1500015</v>
      </c>
      <c r="H33" s="80">
        <f>H32</f>
        <v>12924495875.279999</v>
      </c>
      <c r="I33" s="194">
        <v>1864257700.1500001</v>
      </c>
      <c r="J33" s="194">
        <f>G33-I33</f>
        <v>0</v>
      </c>
      <c r="N33" s="127">
        <v>1864257700</v>
      </c>
    </row>
    <row r="34" spans="1:20" ht="18" customHeight="1" x14ac:dyDescent="0.3">
      <c r="A34" s="22"/>
      <c r="B34" s="26"/>
      <c r="C34" s="27"/>
      <c r="D34" s="66"/>
      <c r="E34" s="31"/>
      <c r="F34" s="48"/>
      <c r="G34" s="25"/>
      <c r="H34" s="25"/>
      <c r="I34" s="53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30"/>
    </row>
    <row r="35" spans="1:20" ht="18" customHeight="1" x14ac:dyDescent="0.3">
      <c r="A35" s="67">
        <v>46113</v>
      </c>
      <c r="B35" s="68"/>
      <c r="C35" s="69"/>
      <c r="D35" s="70" t="s">
        <v>20</v>
      </c>
      <c r="E35" s="71">
        <f>mar!G36</f>
        <v>67125833.280000001</v>
      </c>
      <c r="F35" s="72"/>
      <c r="G35" s="73">
        <f>E35</f>
        <v>67125833.280000001</v>
      </c>
      <c r="H35" s="73">
        <f>H33+G35</f>
        <v>12991621708.559999</v>
      </c>
      <c r="I35" s="53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30"/>
    </row>
    <row r="36" spans="1:20" ht="18" customHeight="1" x14ac:dyDescent="0.3">
      <c r="A36" s="22">
        <v>46115</v>
      </c>
      <c r="B36" s="26"/>
      <c r="C36" s="27"/>
      <c r="D36" s="28" t="s">
        <v>552</v>
      </c>
      <c r="E36" s="23"/>
      <c r="F36" s="120">
        <v>2949500</v>
      </c>
      <c r="G36" s="25">
        <f>(G35+E36)-F36</f>
        <v>64176333.280000001</v>
      </c>
      <c r="H36" s="25">
        <f>(H35+E36)-F36</f>
        <v>12988672208.559999</v>
      </c>
      <c r="I3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30"/>
    </row>
    <row r="37" spans="1:20" ht="18" customHeight="1" x14ac:dyDescent="0.3">
      <c r="A37" s="22">
        <v>46126</v>
      </c>
      <c r="B37" s="26"/>
      <c r="C37" s="27"/>
      <c r="D37" s="28" t="s">
        <v>553</v>
      </c>
      <c r="E37" s="23"/>
      <c r="F37" s="120">
        <v>4170504</v>
      </c>
      <c r="G37" s="25">
        <f t="shared" ref="G37:G39" si="10">(G36+E37)-F37</f>
        <v>60005829.280000001</v>
      </c>
      <c r="H37" s="25">
        <f t="shared" ref="H37:H39" si="11">(H36+E37)-F37</f>
        <v>12984501704.559999</v>
      </c>
      <c r="I37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30"/>
    </row>
    <row r="38" spans="1:20" ht="18" customHeight="1" x14ac:dyDescent="0.3">
      <c r="A38" s="22">
        <v>46142</v>
      </c>
      <c r="B38" s="26"/>
      <c r="C38" s="27"/>
      <c r="D38" s="28" t="s">
        <v>257</v>
      </c>
      <c r="E38" s="161">
        <v>185000</v>
      </c>
      <c r="F38" s="24"/>
      <c r="G38" s="25">
        <f t="shared" si="10"/>
        <v>60190829.280000001</v>
      </c>
      <c r="H38" s="25">
        <f t="shared" si="11"/>
        <v>12984686704.559999</v>
      </c>
      <c r="I38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</row>
    <row r="39" spans="1:20" ht="18" customHeight="1" thickBot="1" x14ac:dyDescent="0.35">
      <c r="A39" s="22">
        <v>46142</v>
      </c>
      <c r="B39" s="26"/>
      <c r="C39" s="27"/>
      <c r="D39" s="44" t="s">
        <v>258</v>
      </c>
      <c r="E39" s="31"/>
      <c r="F39" s="122">
        <v>15000</v>
      </c>
      <c r="G39" s="25">
        <f t="shared" si="10"/>
        <v>60175829.280000001</v>
      </c>
      <c r="H39" s="25">
        <f t="shared" si="11"/>
        <v>12984671704.559999</v>
      </c>
      <c r="I3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30"/>
    </row>
    <row r="40" spans="1:20" ht="22.05" customHeight="1" x14ac:dyDescent="0.2">
      <c r="A40" s="74"/>
      <c r="B40" s="75"/>
      <c r="C40" s="76"/>
      <c r="D40" s="77" t="s">
        <v>76</v>
      </c>
      <c r="E40" s="78">
        <f>SUM(E35:E39)</f>
        <v>67310833.280000001</v>
      </c>
      <c r="F40" s="78">
        <f>SUM(F35:F39)</f>
        <v>7135004</v>
      </c>
      <c r="G40" s="79">
        <f>E40-F40</f>
        <v>60175829.280000001</v>
      </c>
      <c r="H40" s="80">
        <f>H39</f>
        <v>12984671704.559999</v>
      </c>
      <c r="I40" s="193">
        <v>60175829.280000001</v>
      </c>
      <c r="J40" s="194">
        <f>G40-I40</f>
        <v>0</v>
      </c>
      <c r="N40" s="127">
        <v>60175829</v>
      </c>
    </row>
    <row r="41" spans="1:20" ht="18" customHeight="1" x14ac:dyDescent="0.3">
      <c r="A41" s="22"/>
      <c r="B41" s="26"/>
      <c r="C41" s="27"/>
      <c r="D41" s="28"/>
      <c r="E41" s="23"/>
      <c r="F41" s="24"/>
      <c r="G41" s="25"/>
      <c r="H41" s="25"/>
      <c r="I41" s="53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60"/>
    </row>
    <row r="42" spans="1:20" ht="18" customHeight="1" x14ac:dyDescent="0.3">
      <c r="A42" s="67">
        <v>46113</v>
      </c>
      <c r="B42" s="68"/>
      <c r="C42" s="69"/>
      <c r="D42" s="70" t="s">
        <v>22</v>
      </c>
      <c r="E42" s="71">
        <f>mar!G40</f>
        <v>9304301</v>
      </c>
      <c r="F42" s="72"/>
      <c r="G42" s="73">
        <f>E42</f>
        <v>9304301</v>
      </c>
      <c r="H42" s="73">
        <f>H40+G42</f>
        <v>12993976005.559999</v>
      </c>
      <c r="I42" s="53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0"/>
    </row>
    <row r="43" spans="1:20" ht="18" customHeight="1" x14ac:dyDescent="0.3">
      <c r="A43" s="22">
        <v>46142</v>
      </c>
      <c r="B43" s="26"/>
      <c r="C43" s="27"/>
      <c r="D43" s="44" t="s">
        <v>259</v>
      </c>
      <c r="E43" s="31"/>
      <c r="F43" s="122">
        <v>15000</v>
      </c>
      <c r="G43" s="25">
        <f>G42-F43</f>
        <v>9289301</v>
      </c>
      <c r="H43" s="25">
        <f>H42-F43</f>
        <v>12993961005.559999</v>
      </c>
      <c r="I43" s="53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30"/>
    </row>
    <row r="44" spans="1:20" ht="18" customHeight="1" x14ac:dyDescent="0.2">
      <c r="A44" s="74"/>
      <c r="B44" s="75"/>
      <c r="C44" s="76"/>
      <c r="D44" s="77" t="s">
        <v>76</v>
      </c>
      <c r="E44" s="92">
        <f>SUM(E41:E43)</f>
        <v>9304301</v>
      </c>
      <c r="F44" s="92">
        <f>SUM(F41:F43)</f>
        <v>15000</v>
      </c>
      <c r="G44" s="93">
        <f>E44-F44</f>
        <v>9289301</v>
      </c>
      <c r="H44" s="25">
        <f>H43</f>
        <v>12993961005.559999</v>
      </c>
      <c r="I44" s="194">
        <v>9289301</v>
      </c>
      <c r="J44" s="194">
        <f>G44-I44</f>
        <v>0</v>
      </c>
      <c r="K44" s="29"/>
      <c r="L44" s="29"/>
      <c r="M44" s="29"/>
      <c r="N44" s="29"/>
      <c r="O44" s="29"/>
      <c r="P44" s="29"/>
      <c r="Q44" s="29"/>
      <c r="R44" s="29"/>
      <c r="S44" s="29"/>
      <c r="T44" s="30"/>
    </row>
    <row r="45" spans="1:20" ht="18" customHeight="1" x14ac:dyDescent="0.2">
      <c r="A45" s="22"/>
      <c r="B45" s="26"/>
      <c r="C45" s="27"/>
      <c r="D45" s="66"/>
      <c r="E45" s="31"/>
      <c r="F45" s="48"/>
      <c r="G45" s="25"/>
      <c r="H45" s="25"/>
      <c r="I45" s="53"/>
      <c r="J45" s="127"/>
      <c r="K45" s="29"/>
      <c r="L45" s="29"/>
      <c r="M45" s="29"/>
      <c r="N45" s="29"/>
      <c r="O45" s="29"/>
      <c r="P45" s="29"/>
      <c r="Q45" s="29"/>
      <c r="R45" s="29"/>
      <c r="S45" s="29"/>
      <c r="T45" s="30"/>
    </row>
    <row r="46" spans="1:20" ht="18" customHeight="1" x14ac:dyDescent="0.3">
      <c r="A46" s="67">
        <v>46113</v>
      </c>
      <c r="B46" s="68"/>
      <c r="C46" s="69"/>
      <c r="D46" s="70" t="s">
        <v>18</v>
      </c>
      <c r="E46" s="71">
        <f>mar!G46</f>
        <v>2224023214.8700008</v>
      </c>
      <c r="F46" s="72"/>
      <c r="G46" s="73">
        <f>E46</f>
        <v>2224023214.8700008</v>
      </c>
      <c r="H46" s="73">
        <f>H44+G46</f>
        <v>15217984220.43</v>
      </c>
      <c r="I46" s="53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30"/>
    </row>
    <row r="47" spans="1:20" ht="22.05" customHeight="1" x14ac:dyDescent="0.3">
      <c r="A47" s="22">
        <v>46141.521932870368</v>
      </c>
      <c r="B47" s="26"/>
      <c r="C47" s="27"/>
      <c r="D47" s="28" t="s">
        <v>459</v>
      </c>
      <c r="E47" s="23"/>
      <c r="F47" s="161">
        <v>2000000000</v>
      </c>
      <c r="G47" s="25">
        <f>(G46+E47)-F47</f>
        <v>224023214.87000084</v>
      </c>
      <c r="H47" s="25">
        <f>(H46+E47)-F47</f>
        <v>13217984220.43</v>
      </c>
      <c r="I47"/>
      <c r="J47"/>
    </row>
    <row r="48" spans="1:20" ht="22.05" customHeight="1" x14ac:dyDescent="0.3">
      <c r="A48" s="22">
        <v>46142</v>
      </c>
      <c r="B48" s="26"/>
      <c r="C48" s="27"/>
      <c r="D48" s="28" t="s">
        <v>248</v>
      </c>
      <c r="E48" s="161">
        <v>604225500</v>
      </c>
      <c r="F48" s="24"/>
      <c r="G48" s="25">
        <f t="shared" ref="G48:G50" si="12">(G47+E48)-F48</f>
        <v>828248714.87000084</v>
      </c>
      <c r="H48" s="25">
        <f t="shared" ref="H48:H50" si="13">(H47+E48)-F48</f>
        <v>13822209720.43</v>
      </c>
      <c r="I48"/>
      <c r="J48"/>
    </row>
    <row r="49" spans="1:20" ht="22.05" customHeight="1" x14ac:dyDescent="0.3">
      <c r="A49" s="22">
        <v>46142</v>
      </c>
      <c r="B49" s="26"/>
      <c r="C49" s="27"/>
      <c r="D49" s="28" t="s">
        <v>554</v>
      </c>
      <c r="E49" s="161">
        <v>5000000000</v>
      </c>
      <c r="F49" s="24"/>
      <c r="G49" s="25">
        <f t="shared" si="12"/>
        <v>5828248714.8700008</v>
      </c>
      <c r="H49" s="25">
        <f t="shared" si="13"/>
        <v>18822209720.43</v>
      </c>
      <c r="I49" s="126"/>
      <c r="J49"/>
    </row>
    <row r="50" spans="1:20" ht="22.05" customHeight="1" thickBot="1" x14ac:dyDescent="0.35">
      <c r="A50" s="22">
        <v>46142</v>
      </c>
      <c r="B50" s="26"/>
      <c r="C50" s="27"/>
      <c r="D50" s="44" t="s">
        <v>258</v>
      </c>
      <c r="E50" s="31"/>
      <c r="F50" s="122">
        <v>15000</v>
      </c>
      <c r="G50" s="25">
        <f t="shared" si="12"/>
        <v>5828233714.8700008</v>
      </c>
      <c r="H50" s="25">
        <f t="shared" si="13"/>
        <v>18822194720.43</v>
      </c>
      <c r="I50"/>
      <c r="J50"/>
    </row>
    <row r="51" spans="1:20" ht="18" customHeight="1" x14ac:dyDescent="0.2">
      <c r="A51" s="22"/>
      <c r="B51" s="26"/>
      <c r="C51" s="27"/>
      <c r="D51" s="77" t="s">
        <v>76</v>
      </c>
      <c r="E51" s="92">
        <f>SUM(E46:E50)</f>
        <v>7828248714.8700008</v>
      </c>
      <c r="F51" s="92">
        <f>SUM(F47:F50)</f>
        <v>2000015000</v>
      </c>
      <c r="G51" s="93">
        <f>E51-F51</f>
        <v>5828233714.8700008</v>
      </c>
      <c r="H51" s="25">
        <f>H50</f>
        <v>18822194720.43</v>
      </c>
      <c r="I51" s="193">
        <v>5828233714.8699999</v>
      </c>
      <c r="J51" s="194">
        <f>G51-I51</f>
        <v>0</v>
      </c>
      <c r="K51" s="29"/>
      <c r="L51" s="29"/>
      <c r="M51" s="29"/>
      <c r="N51" s="127">
        <v>5828233715</v>
      </c>
      <c r="O51" s="29"/>
      <c r="P51" s="29"/>
      <c r="Q51" s="29"/>
      <c r="R51" s="29"/>
      <c r="S51" s="29"/>
      <c r="T51" s="30"/>
    </row>
    <row r="52" spans="1:20" ht="18" customHeight="1" x14ac:dyDescent="0.3">
      <c r="A52" s="22"/>
      <c r="B52" s="26"/>
      <c r="C52" s="27"/>
      <c r="D52" s="28"/>
      <c r="E52" s="31"/>
      <c r="F52" s="24"/>
      <c r="G52" s="25"/>
      <c r="H52" s="25"/>
      <c r="I52" s="53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30"/>
    </row>
    <row r="53" spans="1:20" ht="18" customHeight="1" x14ac:dyDescent="0.3">
      <c r="A53" s="67">
        <v>46113</v>
      </c>
      <c r="B53" s="68"/>
      <c r="C53" s="69"/>
      <c r="D53" s="70" t="s">
        <v>24</v>
      </c>
      <c r="E53" s="71">
        <f>mar!G138</f>
        <v>220946297.10999966</v>
      </c>
      <c r="F53" s="72"/>
      <c r="G53" s="73">
        <f>E53</f>
        <v>220946297.10999966</v>
      </c>
      <c r="H53" s="73">
        <f>H51+G53</f>
        <v>19043141017.540001</v>
      </c>
      <c r="I53" s="53"/>
      <c r="J53"/>
      <c r="K53" s="29"/>
      <c r="L53" s="29"/>
      <c r="M53" s="29"/>
      <c r="N53" s="29"/>
      <c r="O53" s="29"/>
      <c r="P53" s="29"/>
      <c r="Q53" s="29"/>
      <c r="R53" s="29"/>
      <c r="S53" s="29"/>
      <c r="T53" s="30"/>
    </row>
    <row r="54" spans="1:20" ht="18" customHeight="1" x14ac:dyDescent="0.3">
      <c r="A54" s="22">
        <v>46113.465370370373</v>
      </c>
      <c r="B54" s="26"/>
      <c r="C54" s="27"/>
      <c r="D54" s="28" t="s">
        <v>555</v>
      </c>
      <c r="E54" s="120">
        <v>1205300</v>
      </c>
      <c r="F54" s="24"/>
      <c r="G54" s="25">
        <f>(G53+E54)-F54</f>
        <v>222151597.10999966</v>
      </c>
      <c r="H54" s="25">
        <f>(H53+E54)-F54</f>
        <v>19044346317.540001</v>
      </c>
      <c r="I54" s="53"/>
      <c r="J54"/>
      <c r="K54" s="29"/>
      <c r="L54" s="29"/>
      <c r="M54" s="29"/>
      <c r="N54" s="29"/>
      <c r="O54" s="29"/>
      <c r="P54" s="29"/>
      <c r="Q54" s="29"/>
      <c r="R54" s="29"/>
      <c r="S54" s="29"/>
      <c r="T54" s="30"/>
    </row>
    <row r="55" spans="1:20" ht="18" customHeight="1" x14ac:dyDescent="0.3">
      <c r="A55" s="22">
        <v>46113.502812500003</v>
      </c>
      <c r="B55" s="26"/>
      <c r="C55" s="27"/>
      <c r="D55" s="28" t="s">
        <v>556</v>
      </c>
      <c r="E55" s="120">
        <v>1007398</v>
      </c>
      <c r="F55" s="24"/>
      <c r="G55" s="25">
        <f t="shared" ref="G55:G56" si="14">(G54+E55)-F55</f>
        <v>223158995.10999966</v>
      </c>
      <c r="H55" s="25">
        <f t="shared" ref="H55:H56" si="15">(H54+E55)-F55</f>
        <v>19045353715.540001</v>
      </c>
      <c r="I55" s="53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30"/>
    </row>
    <row r="56" spans="1:20" ht="18" customHeight="1" x14ac:dyDescent="0.3">
      <c r="A56" s="22">
        <v>46114.375856481478</v>
      </c>
      <c r="B56" s="26"/>
      <c r="C56" s="27"/>
      <c r="D56" s="28" t="s">
        <v>557</v>
      </c>
      <c r="E56" s="120">
        <v>3344500</v>
      </c>
      <c r="F56" s="24"/>
      <c r="G56" s="25">
        <f t="shared" si="14"/>
        <v>226503495.10999966</v>
      </c>
      <c r="H56" s="25">
        <f t="shared" si="15"/>
        <v>19048698215.540001</v>
      </c>
      <c r="I56" s="53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8" customHeight="1" x14ac:dyDescent="0.3">
      <c r="A57" s="22">
        <v>46114.446030092593</v>
      </c>
      <c r="B57" s="26"/>
      <c r="C57" s="27"/>
      <c r="D57" s="28" t="s">
        <v>448</v>
      </c>
      <c r="E57" s="120">
        <v>17125322</v>
      </c>
      <c r="F57" s="24"/>
      <c r="G57" s="25">
        <f t="shared" ref="G57:G120" si="16">(G56+E57)-F57</f>
        <v>243628817.10999966</v>
      </c>
      <c r="H57" s="25">
        <f t="shared" ref="H57:H120" si="17">(H56+E57)-F57</f>
        <v>19065823537.540001</v>
      </c>
      <c r="I57" s="53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30"/>
    </row>
    <row r="58" spans="1:20" ht="18" customHeight="1" x14ac:dyDescent="0.3">
      <c r="A58" s="22">
        <v>46114.446585648147</v>
      </c>
      <c r="B58" s="26"/>
      <c r="C58" s="27"/>
      <c r="D58" s="28" t="s">
        <v>448</v>
      </c>
      <c r="E58" s="120">
        <v>194700</v>
      </c>
      <c r="F58" s="24"/>
      <c r="G58" s="25">
        <f t="shared" si="16"/>
        <v>243823517.10999966</v>
      </c>
      <c r="H58" s="25">
        <f t="shared" si="17"/>
        <v>19066018237.540001</v>
      </c>
      <c r="I58" s="53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30"/>
    </row>
    <row r="59" spans="1:20" ht="18" customHeight="1" x14ac:dyDescent="0.3">
      <c r="A59" s="22">
        <v>46114.541087962964</v>
      </c>
      <c r="B59" s="26"/>
      <c r="C59" s="27"/>
      <c r="D59" s="28" t="s">
        <v>558</v>
      </c>
      <c r="E59" s="120">
        <v>977500</v>
      </c>
      <c r="F59" s="24"/>
      <c r="G59" s="25">
        <f t="shared" si="16"/>
        <v>244801017.10999966</v>
      </c>
      <c r="H59" s="25">
        <f t="shared" si="17"/>
        <v>19066995737.540001</v>
      </c>
      <c r="I59" s="53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30"/>
    </row>
    <row r="60" spans="1:20" ht="18" customHeight="1" x14ac:dyDescent="0.3">
      <c r="A60" s="22">
        <v>46114.580474537041</v>
      </c>
      <c r="B60" s="26"/>
      <c r="C60" s="27"/>
      <c r="D60" s="28" t="s">
        <v>559</v>
      </c>
      <c r="E60" s="120">
        <v>195500</v>
      </c>
      <c r="F60" s="24"/>
      <c r="G60" s="25">
        <f t="shared" si="16"/>
        <v>244996517.10999966</v>
      </c>
      <c r="H60" s="25">
        <f t="shared" si="17"/>
        <v>19067191237.540001</v>
      </c>
      <c r="I60" s="53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0"/>
    </row>
    <row r="61" spans="1:20" ht="18" customHeight="1" x14ac:dyDescent="0.3">
      <c r="A61" s="22">
        <v>46114.623761574076</v>
      </c>
      <c r="B61" s="26"/>
      <c r="C61" s="27"/>
      <c r="D61" s="28" t="s">
        <v>560</v>
      </c>
      <c r="E61" s="24"/>
      <c r="F61" s="120">
        <v>20000000</v>
      </c>
      <c r="G61" s="25">
        <f t="shared" si="16"/>
        <v>224996517.10999966</v>
      </c>
      <c r="H61" s="25">
        <f t="shared" si="17"/>
        <v>19047191237.540001</v>
      </c>
      <c r="I61" s="53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0"/>
    </row>
    <row r="62" spans="1:20" ht="18" customHeight="1" x14ac:dyDescent="0.3">
      <c r="A62" s="22">
        <v>46114.623784722222</v>
      </c>
      <c r="B62" s="26"/>
      <c r="C62" s="27"/>
      <c r="D62" s="28" t="s">
        <v>561</v>
      </c>
      <c r="E62" s="24"/>
      <c r="F62" s="120">
        <v>17120000</v>
      </c>
      <c r="G62" s="25">
        <f t="shared" si="16"/>
        <v>207876517.10999966</v>
      </c>
      <c r="H62" s="25">
        <f t="shared" si="17"/>
        <v>19030071237.540001</v>
      </c>
      <c r="I62" s="53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ht="18" customHeight="1" x14ac:dyDescent="0.3">
      <c r="A63" s="22">
        <v>46114.623796296299</v>
      </c>
      <c r="B63" s="26"/>
      <c r="C63" s="27"/>
      <c r="D63" s="28" t="s">
        <v>51</v>
      </c>
      <c r="E63" s="24"/>
      <c r="F63" s="155">
        <v>2500</v>
      </c>
      <c r="G63" s="25">
        <f t="shared" si="16"/>
        <v>207874017.10999966</v>
      </c>
      <c r="H63" s="25">
        <f t="shared" si="17"/>
        <v>19030068737.540001</v>
      </c>
      <c r="I63" s="53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30"/>
    </row>
    <row r="64" spans="1:20" ht="18" customHeight="1" x14ac:dyDescent="0.3">
      <c r="A64" s="22">
        <v>46114.623796296299</v>
      </c>
      <c r="B64" s="26"/>
      <c r="C64" s="27"/>
      <c r="D64" s="28" t="s">
        <v>562</v>
      </c>
      <c r="E64" s="24"/>
      <c r="F64" s="155">
        <v>20000000</v>
      </c>
      <c r="G64" s="25">
        <f t="shared" si="16"/>
        <v>187874017.10999966</v>
      </c>
      <c r="H64" s="25">
        <f t="shared" si="17"/>
        <v>19010068737.540001</v>
      </c>
      <c r="I64" s="53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8" customHeight="1" x14ac:dyDescent="0.3">
      <c r="A65" s="22">
        <v>46114.623796296299</v>
      </c>
      <c r="B65" s="26"/>
      <c r="C65" s="27"/>
      <c r="D65" s="28" t="s">
        <v>51</v>
      </c>
      <c r="E65" s="24"/>
      <c r="F65" s="162">
        <v>2500</v>
      </c>
      <c r="G65" s="25">
        <f t="shared" si="16"/>
        <v>187871517.10999966</v>
      </c>
      <c r="H65" s="25">
        <f t="shared" si="17"/>
        <v>19010066237.540001</v>
      </c>
      <c r="I65" s="53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ht="18" customHeight="1" x14ac:dyDescent="0.3">
      <c r="A66" s="22">
        <v>46114.623796296299</v>
      </c>
      <c r="B66" s="26"/>
      <c r="C66" s="27"/>
      <c r="D66" s="28" t="s">
        <v>563</v>
      </c>
      <c r="E66" s="24"/>
      <c r="F66" s="162">
        <v>20000000</v>
      </c>
      <c r="G66" s="25">
        <f t="shared" si="16"/>
        <v>167871517.10999966</v>
      </c>
      <c r="H66" s="25">
        <f t="shared" si="17"/>
        <v>18990066237.540001</v>
      </c>
      <c r="I66" s="53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30"/>
    </row>
    <row r="67" spans="1:20" ht="18" customHeight="1" x14ac:dyDescent="0.3">
      <c r="A67" s="22">
        <v>46115.074421296296</v>
      </c>
      <c r="B67" s="26"/>
      <c r="C67" s="27"/>
      <c r="D67" s="28" t="s">
        <v>34</v>
      </c>
      <c r="E67" s="24"/>
      <c r="F67" s="163">
        <v>10000</v>
      </c>
      <c r="G67" s="25">
        <f t="shared" si="16"/>
        <v>167861517.10999966</v>
      </c>
      <c r="H67" s="25">
        <f t="shared" si="17"/>
        <v>18990056237.540001</v>
      </c>
      <c r="I67" s="53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30"/>
    </row>
    <row r="68" spans="1:20" ht="18" customHeight="1" x14ac:dyDescent="0.3">
      <c r="A68" s="22">
        <v>46115.180648148147</v>
      </c>
      <c r="B68" s="26"/>
      <c r="C68" s="27"/>
      <c r="D68" s="28" t="s">
        <v>51</v>
      </c>
      <c r="E68" s="24"/>
      <c r="F68" s="120">
        <v>2500</v>
      </c>
      <c r="G68" s="25">
        <f t="shared" si="16"/>
        <v>167859017.10999966</v>
      </c>
      <c r="H68" s="25">
        <f t="shared" si="17"/>
        <v>18990053737.540001</v>
      </c>
      <c r="I68" s="53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30"/>
    </row>
    <row r="69" spans="1:20" ht="18" customHeight="1" x14ac:dyDescent="0.3">
      <c r="A69" s="22">
        <v>46115.180648148147</v>
      </c>
      <c r="B69" s="26"/>
      <c r="C69" s="27"/>
      <c r="D69" s="28" t="s">
        <v>564</v>
      </c>
      <c r="E69" s="24"/>
      <c r="F69" s="120">
        <v>150000000</v>
      </c>
      <c r="G69" s="25">
        <f t="shared" si="16"/>
        <v>17859017.109999657</v>
      </c>
      <c r="H69" s="25">
        <f t="shared" si="17"/>
        <v>18840053737.540001</v>
      </c>
      <c r="I69" s="53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30"/>
    </row>
    <row r="70" spans="1:20" ht="18" customHeight="1" x14ac:dyDescent="0.3">
      <c r="A70" s="22">
        <v>46115.593877314815</v>
      </c>
      <c r="B70" s="26"/>
      <c r="C70" s="27"/>
      <c r="D70" s="28" t="s">
        <v>298</v>
      </c>
      <c r="E70" s="24">
        <v>1000000000</v>
      </c>
      <c r="F70" s="24"/>
      <c r="G70" s="25">
        <f t="shared" si="16"/>
        <v>1017859017.1099997</v>
      </c>
      <c r="H70" s="25">
        <f t="shared" si="17"/>
        <v>19840053737.540001</v>
      </c>
      <c r="I70" s="53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30"/>
    </row>
    <row r="71" spans="1:20" ht="18" customHeight="1" x14ac:dyDescent="0.3">
      <c r="A71" s="22">
        <v>46115.593888888892</v>
      </c>
      <c r="B71" s="26"/>
      <c r="C71" s="27"/>
      <c r="D71" s="28" t="s">
        <v>298</v>
      </c>
      <c r="E71" s="24">
        <v>1000000000</v>
      </c>
      <c r="F71" s="24"/>
      <c r="G71" s="25">
        <f t="shared" si="16"/>
        <v>2017859017.1099997</v>
      </c>
      <c r="H71" s="25">
        <f t="shared" si="17"/>
        <v>20840053737.540001</v>
      </c>
      <c r="I71" s="53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8" customHeight="1" x14ac:dyDescent="0.3">
      <c r="A72" s="22">
        <v>46115.594548611109</v>
      </c>
      <c r="B72" s="26"/>
      <c r="C72" s="27"/>
      <c r="D72" s="28" t="s">
        <v>565</v>
      </c>
      <c r="E72" s="24"/>
      <c r="F72" s="120">
        <v>100000000</v>
      </c>
      <c r="G72" s="25">
        <f t="shared" si="16"/>
        <v>1917859017.1099997</v>
      </c>
      <c r="H72" s="25">
        <f t="shared" si="17"/>
        <v>20740053737.540001</v>
      </c>
      <c r="I72" s="53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8" customHeight="1" x14ac:dyDescent="0.3">
      <c r="A73" s="22">
        <v>46120.235509259262</v>
      </c>
      <c r="B73" s="26"/>
      <c r="C73" s="27"/>
      <c r="D73" s="28" t="s">
        <v>566</v>
      </c>
      <c r="E73" s="24"/>
      <c r="F73" s="120">
        <v>27817400</v>
      </c>
      <c r="G73" s="25">
        <f t="shared" si="16"/>
        <v>1890041617.1099997</v>
      </c>
      <c r="H73" s="25">
        <f t="shared" si="17"/>
        <v>20712236337.540001</v>
      </c>
      <c r="I73" s="53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8" customHeight="1" x14ac:dyDescent="0.3">
      <c r="A74" s="22">
        <v>46120.235520833332</v>
      </c>
      <c r="B74" s="26"/>
      <c r="C74" s="27"/>
      <c r="D74" s="28" t="s">
        <v>567</v>
      </c>
      <c r="E74" s="24"/>
      <c r="F74" s="120">
        <v>150000000</v>
      </c>
      <c r="G74" s="25">
        <f t="shared" si="16"/>
        <v>1740041617.1099997</v>
      </c>
      <c r="H74" s="25">
        <f t="shared" si="17"/>
        <v>20562236337.540001</v>
      </c>
      <c r="I74" s="53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 ht="18" customHeight="1" x14ac:dyDescent="0.3">
      <c r="A75" s="22">
        <v>46120.235520833332</v>
      </c>
      <c r="B75" s="26"/>
      <c r="C75" s="27"/>
      <c r="D75" s="28" t="s">
        <v>51</v>
      </c>
      <c r="E75" s="24"/>
      <c r="F75" s="120">
        <v>2500</v>
      </c>
      <c r="G75" s="25">
        <f t="shared" si="16"/>
        <v>1740039117.1099997</v>
      </c>
      <c r="H75" s="25">
        <f t="shared" si="17"/>
        <v>20562233837.540001</v>
      </c>
      <c r="I75" s="53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 ht="18" customHeight="1" x14ac:dyDescent="0.3">
      <c r="A76" s="22">
        <v>46120.235520833332</v>
      </c>
      <c r="B76" s="26"/>
      <c r="C76" s="27"/>
      <c r="D76" s="28" t="s">
        <v>51</v>
      </c>
      <c r="E76" s="24"/>
      <c r="F76" s="120">
        <v>2500</v>
      </c>
      <c r="G76" s="25">
        <f t="shared" si="16"/>
        <v>1740036617.1099997</v>
      </c>
      <c r="H76" s="25">
        <f t="shared" si="17"/>
        <v>20562231337.540001</v>
      </c>
      <c r="I76" s="53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 ht="18" customHeight="1" x14ac:dyDescent="0.3">
      <c r="A77" s="22">
        <v>46120.235520833332</v>
      </c>
      <c r="B77" s="26"/>
      <c r="C77" s="27"/>
      <c r="D77" s="28" t="s">
        <v>568</v>
      </c>
      <c r="E77" s="24"/>
      <c r="F77" s="120">
        <v>150000000</v>
      </c>
      <c r="G77" s="25">
        <f t="shared" si="16"/>
        <v>1590036617.1099997</v>
      </c>
      <c r="H77" s="25">
        <f t="shared" si="17"/>
        <v>20412231337.540001</v>
      </c>
      <c r="I77" s="53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 ht="18" customHeight="1" x14ac:dyDescent="0.3">
      <c r="A78" s="22">
        <v>46120.235532407409</v>
      </c>
      <c r="B78" s="26"/>
      <c r="C78" s="27"/>
      <c r="D78" s="28" t="s">
        <v>569</v>
      </c>
      <c r="E78" s="24"/>
      <c r="F78" s="120">
        <v>5720000</v>
      </c>
      <c r="G78" s="25">
        <f t="shared" si="16"/>
        <v>1584316617.1099997</v>
      </c>
      <c r="H78" s="25">
        <f t="shared" si="17"/>
        <v>20406511337.540001</v>
      </c>
      <c r="I78" s="53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 ht="18" customHeight="1" x14ac:dyDescent="0.3">
      <c r="A79" s="22">
        <v>46120.235555555555</v>
      </c>
      <c r="B79" s="26"/>
      <c r="C79" s="27"/>
      <c r="D79" s="28" t="s">
        <v>51</v>
      </c>
      <c r="E79" s="24"/>
      <c r="F79" s="120">
        <v>2500</v>
      </c>
      <c r="G79" s="25">
        <f t="shared" si="16"/>
        <v>1584314117.1099997</v>
      </c>
      <c r="H79" s="25">
        <f t="shared" si="17"/>
        <v>20406508837.540001</v>
      </c>
      <c r="I79" s="53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 ht="18" customHeight="1" x14ac:dyDescent="0.3">
      <c r="A80" s="22">
        <v>46120.235555555555</v>
      </c>
      <c r="B80" s="26"/>
      <c r="C80" s="27"/>
      <c r="D80" s="28" t="s">
        <v>570</v>
      </c>
      <c r="E80" s="24"/>
      <c r="F80" s="120">
        <v>150000000</v>
      </c>
      <c r="G80" s="25">
        <f t="shared" si="16"/>
        <v>1434314117.1099997</v>
      </c>
      <c r="H80" s="25">
        <f t="shared" si="17"/>
        <v>20256508837.540001</v>
      </c>
      <c r="I80" s="53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1:20" ht="18" customHeight="1" x14ac:dyDescent="0.3">
      <c r="A81" s="22">
        <v>46120.400868055556</v>
      </c>
      <c r="B81" s="26"/>
      <c r="C81" s="27"/>
      <c r="D81" s="28" t="s">
        <v>571</v>
      </c>
      <c r="E81" s="24"/>
      <c r="F81" s="120">
        <v>240245000</v>
      </c>
      <c r="G81" s="25">
        <f t="shared" si="16"/>
        <v>1194069117.1099997</v>
      </c>
      <c r="H81" s="25">
        <f t="shared" si="17"/>
        <v>20016263837.540001</v>
      </c>
      <c r="I81" s="53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1:20" ht="18" customHeight="1" x14ac:dyDescent="0.3">
      <c r="A82" s="22">
        <v>46121.325775462959</v>
      </c>
      <c r="B82" s="26"/>
      <c r="C82" s="27"/>
      <c r="D82" s="28" t="s">
        <v>572</v>
      </c>
      <c r="E82" s="24"/>
      <c r="F82" s="120">
        <v>171753723</v>
      </c>
      <c r="G82" s="25">
        <f t="shared" si="16"/>
        <v>1022315394.1099997</v>
      </c>
      <c r="H82" s="25">
        <f t="shared" si="17"/>
        <v>19844510114.540001</v>
      </c>
      <c r="I82" s="53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1:20" ht="18" customHeight="1" x14ac:dyDescent="0.3">
      <c r="A83" s="22">
        <v>46121.325787037036</v>
      </c>
      <c r="B83" s="26"/>
      <c r="C83" s="27"/>
      <c r="D83" s="28" t="s">
        <v>573</v>
      </c>
      <c r="E83" s="24"/>
      <c r="F83" s="120">
        <v>10000000</v>
      </c>
      <c r="G83" s="25">
        <f t="shared" si="16"/>
        <v>1012315394.1099997</v>
      </c>
      <c r="H83" s="25">
        <f t="shared" si="17"/>
        <v>19834510114.540001</v>
      </c>
      <c r="I83" s="53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1:20" ht="18" customHeight="1" x14ac:dyDescent="0.3">
      <c r="A84" s="22">
        <v>46121.346979166665</v>
      </c>
      <c r="B84" s="26"/>
      <c r="C84" s="27"/>
      <c r="D84" s="28" t="s">
        <v>574</v>
      </c>
      <c r="E84" s="162">
        <v>33630000</v>
      </c>
      <c r="F84" s="24"/>
      <c r="G84" s="25">
        <f t="shared" ref="G84" si="18">(G83+E84)-F84</f>
        <v>1045945394.1099997</v>
      </c>
      <c r="H84" s="25">
        <f t="shared" ref="H84" si="19">(H83+E84)-F84</f>
        <v>19868140114.540001</v>
      </c>
      <c r="I84" s="53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1:20" ht="18" customHeight="1" x14ac:dyDescent="0.3">
      <c r="A85" s="22">
        <v>46121.346979166665</v>
      </c>
      <c r="B85" s="26"/>
      <c r="C85" s="27"/>
      <c r="D85" s="28" t="s">
        <v>575</v>
      </c>
      <c r="E85" s="162">
        <v>20000000</v>
      </c>
      <c r="F85" s="24"/>
      <c r="G85" s="25">
        <f t="shared" ref="G85:G100" si="20">(G84+E85)-F85</f>
        <v>1065945394.1099997</v>
      </c>
      <c r="H85" s="25">
        <f t="shared" ref="H85:H100" si="21">(H84+E85)-F85</f>
        <v>19888140114.540001</v>
      </c>
      <c r="I85" s="53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1:20" ht="18" customHeight="1" x14ac:dyDescent="0.3">
      <c r="A86" s="22">
        <v>46122.329976851855</v>
      </c>
      <c r="B86" s="26"/>
      <c r="C86" s="27"/>
      <c r="D86" s="28" t="s">
        <v>51</v>
      </c>
      <c r="E86" s="24"/>
      <c r="F86" s="162">
        <v>2500</v>
      </c>
      <c r="G86" s="25">
        <f t="shared" si="20"/>
        <v>1065942894.1099997</v>
      </c>
      <c r="H86" s="25">
        <f t="shared" si="21"/>
        <v>19888137614.540001</v>
      </c>
      <c r="I86" s="53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1:20" ht="18" customHeight="1" x14ac:dyDescent="0.3">
      <c r="A87" s="22">
        <v>46122.329976851855</v>
      </c>
      <c r="B87" s="26"/>
      <c r="C87" s="27"/>
      <c r="D87" s="28" t="s">
        <v>579</v>
      </c>
      <c r="E87" s="24"/>
      <c r="F87" s="162">
        <v>47182243</v>
      </c>
      <c r="G87" s="25">
        <f t="shared" si="20"/>
        <v>1018760651.1099997</v>
      </c>
      <c r="H87" s="25">
        <f t="shared" si="21"/>
        <v>19840955371.540001</v>
      </c>
      <c r="I87" s="53">
        <f>SUM(F86:F87)</f>
        <v>47184743</v>
      </c>
      <c r="J87" s="29">
        <v>47184743</v>
      </c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1:20" ht="18" customHeight="1" x14ac:dyDescent="0.3">
      <c r="A88" s="22">
        <v>46122.329988425925</v>
      </c>
      <c r="B88" s="26"/>
      <c r="C88" s="27"/>
      <c r="D88" s="28" t="s">
        <v>51</v>
      </c>
      <c r="E88" s="24"/>
      <c r="F88" s="145">
        <v>2500</v>
      </c>
      <c r="G88" s="25">
        <f t="shared" si="20"/>
        <v>1018758151.1099997</v>
      </c>
      <c r="H88" s="25">
        <f t="shared" si="21"/>
        <v>19840952871.540001</v>
      </c>
      <c r="I88" s="53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1:20" ht="18" customHeight="1" x14ac:dyDescent="0.3">
      <c r="A89" s="22">
        <v>46122.329988425925</v>
      </c>
      <c r="B89" s="26"/>
      <c r="C89" s="27"/>
      <c r="D89" s="28" t="s">
        <v>581</v>
      </c>
      <c r="E89" s="24"/>
      <c r="F89" s="145">
        <v>99412749</v>
      </c>
      <c r="G89" s="25">
        <f t="shared" si="20"/>
        <v>919345402.10999966</v>
      </c>
      <c r="H89" s="25">
        <f t="shared" si="21"/>
        <v>19741540122.540001</v>
      </c>
      <c r="I89" s="53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30"/>
    </row>
    <row r="90" spans="1:20" ht="18" customHeight="1" x14ac:dyDescent="0.3">
      <c r="A90" s="22">
        <v>46122.329953703702</v>
      </c>
      <c r="B90" s="26"/>
      <c r="C90" s="27"/>
      <c r="D90" s="28" t="s">
        <v>576</v>
      </c>
      <c r="E90" s="24"/>
      <c r="F90" s="145">
        <v>179284</v>
      </c>
      <c r="G90" s="25">
        <f t="shared" si="20"/>
        <v>919166118.10999966</v>
      </c>
      <c r="H90" s="25">
        <f t="shared" si="21"/>
        <v>19741360838.540001</v>
      </c>
      <c r="I90" s="53">
        <f>SUM(F88:F90)</f>
        <v>99594533</v>
      </c>
      <c r="J90" s="29">
        <v>99594533</v>
      </c>
      <c r="K90" s="29"/>
      <c r="L90" s="29"/>
      <c r="M90" s="29"/>
      <c r="N90" s="29"/>
      <c r="O90" s="29"/>
      <c r="P90" s="29"/>
      <c r="Q90" s="29"/>
      <c r="R90" s="29"/>
      <c r="S90" s="29"/>
      <c r="T90" s="30"/>
    </row>
    <row r="91" spans="1:20" ht="18" customHeight="1" x14ac:dyDescent="0.3">
      <c r="A91" s="22">
        <v>46122.33</v>
      </c>
      <c r="B91" s="26"/>
      <c r="C91" s="27"/>
      <c r="D91" s="28" t="s">
        <v>582</v>
      </c>
      <c r="E91" s="24"/>
      <c r="F91" s="139">
        <v>2345000</v>
      </c>
      <c r="G91" s="25">
        <f t="shared" si="20"/>
        <v>916821118.10999966</v>
      </c>
      <c r="H91" s="25">
        <f t="shared" si="21"/>
        <v>19739015838.540001</v>
      </c>
      <c r="I91" s="53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30"/>
    </row>
    <row r="92" spans="1:20" ht="18" customHeight="1" x14ac:dyDescent="0.3">
      <c r="A92" s="22">
        <v>46122.33</v>
      </c>
      <c r="B92" s="26"/>
      <c r="C92" s="27"/>
      <c r="D92" s="28" t="s">
        <v>583</v>
      </c>
      <c r="E92" s="24"/>
      <c r="F92" s="139">
        <v>10000</v>
      </c>
      <c r="G92" s="25">
        <f t="shared" si="20"/>
        <v>916811118.10999966</v>
      </c>
      <c r="H92" s="25">
        <f t="shared" si="21"/>
        <v>19739005838.540001</v>
      </c>
      <c r="I92" s="53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30"/>
    </row>
    <row r="93" spans="1:20" ht="18" customHeight="1" x14ac:dyDescent="0.3">
      <c r="A93" s="22">
        <v>46122.330335648148</v>
      </c>
      <c r="B93" s="26"/>
      <c r="C93" s="27"/>
      <c r="D93" s="28" t="s">
        <v>585</v>
      </c>
      <c r="E93" s="24"/>
      <c r="F93" s="139">
        <v>8305000</v>
      </c>
      <c r="G93" s="25">
        <f t="shared" si="20"/>
        <v>908506118.10999966</v>
      </c>
      <c r="H93" s="25">
        <f t="shared" si="21"/>
        <v>19730700838.540001</v>
      </c>
      <c r="I93" s="53">
        <f>SUM(F91:F93)</f>
        <v>10660000</v>
      </c>
      <c r="J93" s="29">
        <v>10660000</v>
      </c>
      <c r="K93" s="29"/>
      <c r="L93" s="29"/>
      <c r="M93" s="29"/>
      <c r="N93" s="29"/>
      <c r="O93" s="29"/>
      <c r="P93" s="29"/>
      <c r="Q93" s="29"/>
      <c r="R93" s="29"/>
      <c r="S93" s="29"/>
      <c r="T93" s="30"/>
    </row>
    <row r="94" spans="1:20" ht="18" customHeight="1" x14ac:dyDescent="0.3">
      <c r="A94" s="22">
        <v>46122.330312500002</v>
      </c>
      <c r="B94" s="26"/>
      <c r="C94" s="27"/>
      <c r="D94" s="28" t="s">
        <v>584</v>
      </c>
      <c r="E94" s="24"/>
      <c r="F94" s="145">
        <v>5430000</v>
      </c>
      <c r="G94" s="25">
        <f t="shared" si="20"/>
        <v>903076118.10999966</v>
      </c>
      <c r="H94" s="25">
        <f t="shared" si="21"/>
        <v>19725270838.540001</v>
      </c>
      <c r="I94" s="53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30"/>
    </row>
    <row r="95" spans="1:20" ht="18" customHeight="1" x14ac:dyDescent="0.3">
      <c r="A95" s="22">
        <v>46122.329976851855</v>
      </c>
      <c r="B95" s="26"/>
      <c r="C95" s="27"/>
      <c r="D95" s="28" t="s">
        <v>578</v>
      </c>
      <c r="E95" s="24"/>
      <c r="F95" s="164">
        <v>20407500</v>
      </c>
      <c r="G95" s="25">
        <f t="shared" si="20"/>
        <v>882668618.10999966</v>
      </c>
      <c r="H95" s="25">
        <f t="shared" si="21"/>
        <v>19704863338.540001</v>
      </c>
      <c r="I95" s="53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30"/>
    </row>
    <row r="96" spans="1:20" ht="18" customHeight="1" x14ac:dyDescent="0.3">
      <c r="A96" s="22">
        <v>46122.329988425925</v>
      </c>
      <c r="B96" s="26"/>
      <c r="C96" s="27"/>
      <c r="D96" s="28" t="s">
        <v>580</v>
      </c>
      <c r="E96" s="24"/>
      <c r="F96" s="120">
        <v>500000</v>
      </c>
      <c r="G96" s="25">
        <f t="shared" si="20"/>
        <v>882168618.10999966</v>
      </c>
      <c r="H96" s="25">
        <f t="shared" si="21"/>
        <v>19704363338.540001</v>
      </c>
      <c r="I96" s="53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30"/>
    </row>
    <row r="97" spans="1:20" ht="18" customHeight="1" x14ac:dyDescent="0.3">
      <c r="A97" s="22">
        <v>46122.329965277779</v>
      </c>
      <c r="B97" s="26"/>
      <c r="C97" s="27"/>
      <c r="D97" s="28" t="s">
        <v>577</v>
      </c>
      <c r="E97" s="24"/>
      <c r="F97" s="155">
        <v>1500000</v>
      </c>
      <c r="G97" s="25">
        <f t="shared" si="20"/>
        <v>880668618.10999966</v>
      </c>
      <c r="H97" s="25">
        <f t="shared" si="21"/>
        <v>19702863338.540001</v>
      </c>
      <c r="I97" s="53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30"/>
    </row>
    <row r="98" spans="1:20" ht="18" customHeight="1" x14ac:dyDescent="0.3">
      <c r="A98" s="22">
        <v>46122.45988425926</v>
      </c>
      <c r="B98" s="26"/>
      <c r="C98" s="27"/>
      <c r="D98" s="28" t="s">
        <v>586</v>
      </c>
      <c r="E98" s="24"/>
      <c r="F98" s="147">
        <v>375000000</v>
      </c>
      <c r="G98" s="25">
        <f t="shared" si="20"/>
        <v>505668618.10999966</v>
      </c>
      <c r="H98" s="25">
        <f t="shared" si="21"/>
        <v>19327863338.540001</v>
      </c>
      <c r="I98" s="53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30"/>
    </row>
    <row r="99" spans="1:20" ht="18" customHeight="1" x14ac:dyDescent="0.3">
      <c r="A99" s="22">
        <v>46122.45988425926</v>
      </c>
      <c r="B99" s="26"/>
      <c r="C99" s="27"/>
      <c r="D99" s="28" t="s">
        <v>51</v>
      </c>
      <c r="E99" s="24"/>
      <c r="F99" s="147">
        <v>25000</v>
      </c>
      <c r="G99" s="25">
        <f t="shared" si="20"/>
        <v>505643618.10999966</v>
      </c>
      <c r="H99" s="25">
        <f t="shared" si="21"/>
        <v>19327838338.540001</v>
      </c>
      <c r="I99" s="53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30"/>
    </row>
    <row r="100" spans="1:20" ht="18" customHeight="1" x14ac:dyDescent="0.3">
      <c r="A100" s="22">
        <v>46125.613553240742</v>
      </c>
      <c r="B100" s="26"/>
      <c r="C100" s="27"/>
      <c r="D100" s="28" t="s">
        <v>587</v>
      </c>
      <c r="E100" s="147">
        <v>10975</v>
      </c>
      <c r="F100" s="24"/>
      <c r="G100" s="25">
        <f t="shared" si="20"/>
        <v>505654593.10999966</v>
      </c>
      <c r="H100" s="25">
        <f t="shared" si="21"/>
        <v>19327849313.540001</v>
      </c>
      <c r="I100" s="53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30"/>
    </row>
    <row r="101" spans="1:20" ht="18" customHeight="1" x14ac:dyDescent="0.3">
      <c r="A101" s="22">
        <v>46126.33898148148</v>
      </c>
      <c r="B101" s="26"/>
      <c r="C101" s="27"/>
      <c r="D101" s="28" t="s">
        <v>51</v>
      </c>
      <c r="E101" s="24"/>
      <c r="F101" s="147">
        <v>2500</v>
      </c>
      <c r="G101" s="25">
        <f t="shared" ref="G101:G107" si="22">(G100+E101)-F101</f>
        <v>505652093.10999966</v>
      </c>
      <c r="H101" s="25">
        <f t="shared" ref="H101:H107" si="23">(H100+E101)-F101</f>
        <v>19327846813.540001</v>
      </c>
      <c r="I101" s="53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30"/>
    </row>
    <row r="102" spans="1:20" ht="18" customHeight="1" x14ac:dyDescent="0.3">
      <c r="A102" s="22">
        <v>46126.33898148148</v>
      </c>
      <c r="B102" s="26"/>
      <c r="C102" s="27"/>
      <c r="D102" s="28" t="s">
        <v>567</v>
      </c>
      <c r="E102" s="24"/>
      <c r="F102" s="147">
        <v>150000000</v>
      </c>
      <c r="G102" s="25">
        <f t="shared" si="22"/>
        <v>355652093.10999966</v>
      </c>
      <c r="H102" s="25">
        <f t="shared" si="23"/>
        <v>19177846813.540001</v>
      </c>
      <c r="I102" s="53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30"/>
    </row>
    <row r="103" spans="1:20" ht="18" customHeight="1" x14ac:dyDescent="0.3">
      <c r="A103" s="22">
        <v>46126.338993055557</v>
      </c>
      <c r="B103" s="26"/>
      <c r="C103" s="27"/>
      <c r="D103" s="28" t="s">
        <v>51</v>
      </c>
      <c r="E103" s="31"/>
      <c r="F103" s="147">
        <v>2500</v>
      </c>
      <c r="G103" s="25">
        <f t="shared" si="22"/>
        <v>355649593.10999966</v>
      </c>
      <c r="H103" s="25">
        <f t="shared" si="23"/>
        <v>19177844313.540001</v>
      </c>
      <c r="I103" s="53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30"/>
    </row>
    <row r="104" spans="1:20" ht="18" customHeight="1" x14ac:dyDescent="0.3">
      <c r="A104" s="22">
        <v>46126.338993055557</v>
      </c>
      <c r="B104" s="26"/>
      <c r="C104" s="27"/>
      <c r="D104" s="28" t="s">
        <v>588</v>
      </c>
      <c r="E104" s="31"/>
      <c r="F104" s="147">
        <v>150000000</v>
      </c>
      <c r="G104" s="25">
        <f t="shared" si="22"/>
        <v>205649593.10999966</v>
      </c>
      <c r="H104" s="25">
        <f t="shared" si="23"/>
        <v>19027844313.540001</v>
      </c>
      <c r="I104" s="53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30"/>
    </row>
    <row r="105" spans="1:20" ht="18" customHeight="1" x14ac:dyDescent="0.3">
      <c r="A105" s="22">
        <v>46126.33902777778</v>
      </c>
      <c r="B105" s="26"/>
      <c r="C105" s="27"/>
      <c r="D105" s="28" t="s">
        <v>51</v>
      </c>
      <c r="E105" s="31"/>
      <c r="F105" s="147">
        <v>2500</v>
      </c>
      <c r="G105" s="25">
        <f t="shared" si="22"/>
        <v>205647093.10999966</v>
      </c>
      <c r="H105" s="25">
        <f t="shared" si="23"/>
        <v>19027841813.540001</v>
      </c>
      <c r="I105" s="53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30"/>
    </row>
    <row r="106" spans="1:20" ht="18" customHeight="1" x14ac:dyDescent="0.3">
      <c r="A106" s="22">
        <v>46126.33902777778</v>
      </c>
      <c r="B106" s="26"/>
      <c r="C106" s="27"/>
      <c r="D106" s="28" t="s">
        <v>589</v>
      </c>
      <c r="E106" s="31"/>
      <c r="F106" s="147">
        <v>150000000</v>
      </c>
      <c r="G106" s="25">
        <f t="shared" si="22"/>
        <v>55647093.109999657</v>
      </c>
      <c r="H106" s="25">
        <f t="shared" si="23"/>
        <v>18877841813.540001</v>
      </c>
      <c r="I106" s="53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30"/>
    </row>
    <row r="107" spans="1:20" ht="18" customHeight="1" x14ac:dyDescent="0.3">
      <c r="A107" s="22">
        <v>46127.545231481483</v>
      </c>
      <c r="B107" s="26"/>
      <c r="C107" s="27"/>
      <c r="D107" s="28" t="s">
        <v>590</v>
      </c>
      <c r="E107" s="24"/>
      <c r="F107" s="141">
        <v>39535000</v>
      </c>
      <c r="G107" s="25">
        <f t="shared" si="22"/>
        <v>16112093.109999657</v>
      </c>
      <c r="H107" s="25">
        <f t="shared" si="23"/>
        <v>18838306813.540001</v>
      </c>
      <c r="I107" s="53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30"/>
    </row>
    <row r="108" spans="1:20" ht="18" customHeight="1" x14ac:dyDescent="0.3">
      <c r="A108" s="22">
        <v>46129.329259259262</v>
      </c>
      <c r="B108" s="26"/>
      <c r="C108" s="27"/>
      <c r="D108" s="28" t="s">
        <v>298</v>
      </c>
      <c r="E108" s="24">
        <v>1000000000</v>
      </c>
      <c r="F108" s="24"/>
      <c r="G108" s="25">
        <f t="shared" ref="G108" si="24">(G107+E108)-F108</f>
        <v>1016112093.1099997</v>
      </c>
      <c r="H108" s="25">
        <f t="shared" ref="H108" si="25">(H107+E108)-F108</f>
        <v>19838306813.540001</v>
      </c>
      <c r="I108" s="53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30"/>
    </row>
    <row r="109" spans="1:20" ht="18" customHeight="1" x14ac:dyDescent="0.3">
      <c r="A109" s="22">
        <v>46129.329270833332</v>
      </c>
      <c r="B109" s="26"/>
      <c r="C109" s="27"/>
      <c r="D109" s="28" t="s">
        <v>252</v>
      </c>
      <c r="E109" s="31">
        <v>1000000000</v>
      </c>
      <c r="F109" s="24"/>
      <c r="G109" s="25">
        <f t="shared" si="16"/>
        <v>2016112093.1099997</v>
      </c>
      <c r="H109" s="25">
        <f t="shared" si="17"/>
        <v>20838306813.540001</v>
      </c>
      <c r="I109" s="53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30"/>
    </row>
    <row r="110" spans="1:20" ht="18" customHeight="1" x14ac:dyDescent="0.3">
      <c r="A110" s="22">
        <v>46129.331354166665</v>
      </c>
      <c r="B110" s="26"/>
      <c r="C110" s="27"/>
      <c r="D110" s="28" t="s">
        <v>591</v>
      </c>
      <c r="E110" s="31"/>
      <c r="F110" s="141">
        <v>837707591</v>
      </c>
      <c r="G110" s="25">
        <f t="shared" si="16"/>
        <v>1178404502.1099997</v>
      </c>
      <c r="H110" s="25">
        <f t="shared" si="17"/>
        <v>20000599222.540001</v>
      </c>
      <c r="I110" s="53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30"/>
    </row>
    <row r="111" spans="1:20" ht="18" customHeight="1" x14ac:dyDescent="0.3">
      <c r="A111" s="22">
        <v>46129.331365740742</v>
      </c>
      <c r="B111" s="26"/>
      <c r="C111" s="27"/>
      <c r="D111" s="28" t="s">
        <v>592</v>
      </c>
      <c r="E111" s="31"/>
      <c r="F111" s="141">
        <v>51514640</v>
      </c>
      <c r="G111" s="25">
        <f t="shared" si="16"/>
        <v>1126889862.1099997</v>
      </c>
      <c r="H111" s="25">
        <f t="shared" si="17"/>
        <v>19949084582.540001</v>
      </c>
      <c r="I111" s="53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30"/>
    </row>
    <row r="112" spans="1:20" ht="18" customHeight="1" x14ac:dyDescent="0.3">
      <c r="A112" s="22">
        <v>46129.333680555559</v>
      </c>
      <c r="B112" s="26"/>
      <c r="C112" s="27"/>
      <c r="D112" s="28" t="s">
        <v>593</v>
      </c>
      <c r="E112" s="151">
        <v>8866300</v>
      </c>
      <c r="F112" s="24"/>
      <c r="G112" s="25">
        <f t="shared" si="16"/>
        <v>1135756162.1099997</v>
      </c>
      <c r="H112" s="25">
        <f t="shared" si="17"/>
        <v>19957950882.540001</v>
      </c>
      <c r="I112" s="53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30"/>
    </row>
    <row r="113" spans="1:20" ht="18" customHeight="1" x14ac:dyDescent="0.3">
      <c r="A113" s="22">
        <v>46130.374409722222</v>
      </c>
      <c r="B113" s="26"/>
      <c r="C113" s="27"/>
      <c r="D113" s="28" t="s">
        <v>594</v>
      </c>
      <c r="E113" s="141">
        <v>383000</v>
      </c>
      <c r="F113" s="24"/>
      <c r="G113" s="25">
        <f t="shared" si="16"/>
        <v>1136139162.1099997</v>
      </c>
      <c r="H113" s="25">
        <f t="shared" si="17"/>
        <v>19958333882.540001</v>
      </c>
      <c r="I113" s="53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30"/>
    </row>
    <row r="114" spans="1:20" ht="18" customHeight="1" x14ac:dyDescent="0.3">
      <c r="A114" s="22">
        <v>46130.584803240738</v>
      </c>
      <c r="B114" s="26"/>
      <c r="C114" s="27"/>
      <c r="D114" s="28" t="s">
        <v>595</v>
      </c>
      <c r="E114" s="31"/>
      <c r="F114" s="141">
        <v>69933471</v>
      </c>
      <c r="G114" s="25">
        <f t="shared" si="16"/>
        <v>1066205691.1099997</v>
      </c>
      <c r="H114" s="25">
        <f t="shared" si="17"/>
        <v>19888400411.540001</v>
      </c>
      <c r="I114" s="53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30"/>
    </row>
    <row r="115" spans="1:20" ht="18" customHeight="1" x14ac:dyDescent="0.3">
      <c r="A115" s="22">
        <v>46130.584814814814</v>
      </c>
      <c r="B115" s="26"/>
      <c r="C115" s="27"/>
      <c r="D115" s="28" t="s">
        <v>596</v>
      </c>
      <c r="E115" s="31"/>
      <c r="F115" s="141">
        <v>447000000</v>
      </c>
      <c r="G115" s="25">
        <f t="shared" si="16"/>
        <v>619205691.10999966</v>
      </c>
      <c r="H115" s="25">
        <f t="shared" si="17"/>
        <v>19441400411.540001</v>
      </c>
      <c r="I115" s="53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30"/>
    </row>
    <row r="116" spans="1:20" ht="18" customHeight="1" x14ac:dyDescent="0.3">
      <c r="A116" s="22">
        <v>46132.620937500003</v>
      </c>
      <c r="B116" s="26"/>
      <c r="C116" s="27"/>
      <c r="D116" s="28" t="s">
        <v>597</v>
      </c>
      <c r="E116" s="31"/>
      <c r="F116" s="141">
        <v>450000</v>
      </c>
      <c r="G116" s="25">
        <f t="shared" si="16"/>
        <v>618755691.10999966</v>
      </c>
      <c r="H116" s="25">
        <f t="shared" si="17"/>
        <v>19440950411.540001</v>
      </c>
      <c r="I116" s="53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30"/>
    </row>
    <row r="117" spans="1:20" ht="18" customHeight="1" x14ac:dyDescent="0.3">
      <c r="A117" s="22">
        <v>46134.459340277775</v>
      </c>
      <c r="B117" s="26"/>
      <c r="C117" s="27"/>
      <c r="D117" s="28" t="s">
        <v>598</v>
      </c>
      <c r="E117" s="31"/>
      <c r="F117" s="141">
        <v>15000000</v>
      </c>
      <c r="G117" s="25">
        <f t="shared" si="16"/>
        <v>603755691.10999966</v>
      </c>
      <c r="H117" s="25">
        <f t="shared" si="17"/>
        <v>19425950411.540001</v>
      </c>
      <c r="I117" s="53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30"/>
    </row>
    <row r="118" spans="1:20" ht="18" customHeight="1" x14ac:dyDescent="0.3">
      <c r="A118" s="22">
        <v>46134.459351851852</v>
      </c>
      <c r="B118" s="26"/>
      <c r="C118" s="27"/>
      <c r="D118" s="28" t="s">
        <v>599</v>
      </c>
      <c r="E118" s="31"/>
      <c r="F118" s="141">
        <v>190000000</v>
      </c>
      <c r="G118" s="25">
        <f t="shared" si="16"/>
        <v>413755691.10999966</v>
      </c>
      <c r="H118" s="25">
        <f t="shared" si="17"/>
        <v>19235950411.540001</v>
      </c>
      <c r="I118" s="53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30"/>
    </row>
    <row r="119" spans="1:20" ht="18" customHeight="1" x14ac:dyDescent="0.3">
      <c r="A119" s="22">
        <v>46137.352175925924</v>
      </c>
      <c r="B119" s="26"/>
      <c r="C119" s="27"/>
      <c r="D119" s="28" t="s">
        <v>600</v>
      </c>
      <c r="E119" s="31"/>
      <c r="F119" s="141">
        <v>8940000</v>
      </c>
      <c r="G119" s="25">
        <f t="shared" si="16"/>
        <v>404815691.10999966</v>
      </c>
      <c r="H119" s="25">
        <f t="shared" si="17"/>
        <v>19227010411.540001</v>
      </c>
      <c r="I119" s="53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30"/>
    </row>
    <row r="120" spans="1:20" ht="18" customHeight="1" x14ac:dyDescent="0.3">
      <c r="A120" s="22">
        <v>46137.352187500001</v>
      </c>
      <c r="B120" s="26"/>
      <c r="C120" s="27"/>
      <c r="D120" s="28" t="s">
        <v>51</v>
      </c>
      <c r="E120" s="31"/>
      <c r="F120" s="160">
        <v>2500</v>
      </c>
      <c r="G120" s="25">
        <f t="shared" si="16"/>
        <v>404813191.10999966</v>
      </c>
      <c r="H120" s="25">
        <f t="shared" si="17"/>
        <v>19227007911.540001</v>
      </c>
      <c r="I120" s="53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30"/>
    </row>
    <row r="121" spans="1:20" ht="18" customHeight="1" x14ac:dyDescent="0.3">
      <c r="A121" s="22">
        <v>46137.352187500001</v>
      </c>
      <c r="B121" s="26"/>
      <c r="C121" s="27"/>
      <c r="D121" s="28" t="s">
        <v>601</v>
      </c>
      <c r="E121" s="31"/>
      <c r="F121" s="160">
        <v>90500000</v>
      </c>
      <c r="G121" s="25">
        <f t="shared" ref="G121:G146" si="26">(G120+E121)-F121</f>
        <v>314313191.10999966</v>
      </c>
      <c r="H121" s="25">
        <f t="shared" ref="H121:H146" si="27">(H120+E121)-F121</f>
        <v>19136507911.540001</v>
      </c>
      <c r="I121" s="53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30"/>
    </row>
    <row r="122" spans="1:20" ht="18" customHeight="1" x14ac:dyDescent="0.3">
      <c r="A122" s="22">
        <v>46137.352199074077</v>
      </c>
      <c r="B122" s="26"/>
      <c r="C122" s="27"/>
      <c r="D122" s="28" t="s">
        <v>51</v>
      </c>
      <c r="E122" s="31"/>
      <c r="F122" s="141">
        <v>2500</v>
      </c>
      <c r="G122" s="25">
        <f t="shared" si="26"/>
        <v>314310691.10999966</v>
      </c>
      <c r="H122" s="25">
        <f t="shared" si="27"/>
        <v>19136505411.540001</v>
      </c>
      <c r="I122" s="53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30"/>
    </row>
    <row r="123" spans="1:20" ht="18" customHeight="1" x14ac:dyDescent="0.3">
      <c r="A123" s="22">
        <v>46137.352199074077</v>
      </c>
      <c r="B123" s="26"/>
      <c r="C123" s="27"/>
      <c r="D123" s="28" t="s">
        <v>602</v>
      </c>
      <c r="E123" s="31"/>
      <c r="F123" s="141">
        <v>114000000</v>
      </c>
      <c r="G123" s="25">
        <f t="shared" si="26"/>
        <v>200310691.10999966</v>
      </c>
      <c r="H123" s="25">
        <f t="shared" si="27"/>
        <v>19022505411.540001</v>
      </c>
      <c r="I123" s="53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30"/>
    </row>
    <row r="124" spans="1:20" ht="18" customHeight="1" x14ac:dyDescent="0.3">
      <c r="A124" s="22">
        <v>46140.569548611114</v>
      </c>
      <c r="B124" s="26"/>
      <c r="C124" s="27"/>
      <c r="D124" s="28" t="s">
        <v>603</v>
      </c>
      <c r="E124" s="31"/>
      <c r="F124" s="149">
        <v>1200000</v>
      </c>
      <c r="G124" s="25">
        <f t="shared" si="26"/>
        <v>199110691.10999966</v>
      </c>
      <c r="H124" s="25">
        <f t="shared" si="27"/>
        <v>19021305411.540001</v>
      </c>
      <c r="I124" s="53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30"/>
    </row>
    <row r="125" spans="1:20" ht="18" customHeight="1" x14ac:dyDescent="0.3">
      <c r="A125" s="22">
        <v>46140.56958333333</v>
      </c>
      <c r="B125" s="26"/>
      <c r="C125" s="27"/>
      <c r="D125" s="28" t="s">
        <v>604</v>
      </c>
      <c r="E125" s="31"/>
      <c r="F125" s="145">
        <v>1000000</v>
      </c>
      <c r="G125" s="25">
        <f t="shared" si="26"/>
        <v>198110691.10999966</v>
      </c>
      <c r="H125" s="25">
        <f t="shared" si="27"/>
        <v>19020305411.540001</v>
      </c>
      <c r="I125" s="53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30"/>
    </row>
    <row r="126" spans="1:20" ht="18" customHeight="1" x14ac:dyDescent="0.3">
      <c r="A126" s="22">
        <v>46140.56958333333</v>
      </c>
      <c r="B126" s="26"/>
      <c r="C126" s="27"/>
      <c r="D126" s="28" t="s">
        <v>51</v>
      </c>
      <c r="E126" s="31"/>
      <c r="F126" s="145">
        <v>2500</v>
      </c>
      <c r="G126" s="25">
        <f t="shared" si="26"/>
        <v>198108191.10999966</v>
      </c>
      <c r="H126" s="25">
        <f t="shared" si="27"/>
        <v>19020302911.540001</v>
      </c>
      <c r="I126" s="53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30"/>
    </row>
    <row r="127" spans="1:20" ht="18" customHeight="1" x14ac:dyDescent="0.3">
      <c r="A127" s="22">
        <v>46141.462071759262</v>
      </c>
      <c r="B127" s="26"/>
      <c r="C127" s="27"/>
      <c r="D127" s="28" t="s">
        <v>298</v>
      </c>
      <c r="E127" s="31">
        <v>2000000000</v>
      </c>
      <c r="F127" s="24"/>
      <c r="G127" s="25">
        <f t="shared" si="26"/>
        <v>2198108191.1099997</v>
      </c>
      <c r="H127" s="25">
        <f t="shared" si="27"/>
        <v>21020302911.540001</v>
      </c>
      <c r="I127" s="53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30"/>
    </row>
    <row r="128" spans="1:20" ht="18" customHeight="1" x14ac:dyDescent="0.3">
      <c r="A128" s="22">
        <v>46141.462083333332</v>
      </c>
      <c r="B128" s="26"/>
      <c r="C128" s="27"/>
      <c r="D128" s="28" t="s">
        <v>298</v>
      </c>
      <c r="E128" s="24">
        <v>2000000000</v>
      </c>
      <c r="F128" s="24"/>
      <c r="G128" s="25">
        <f t="shared" si="26"/>
        <v>4198108191.1099997</v>
      </c>
      <c r="H128" s="25">
        <f t="shared" si="27"/>
        <v>23020302911.540001</v>
      </c>
      <c r="I128" s="53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30"/>
    </row>
    <row r="129" spans="1:20" ht="18" customHeight="1" x14ac:dyDescent="0.3">
      <c r="A129" s="22">
        <v>46141.46334490741</v>
      </c>
      <c r="B129" s="26"/>
      <c r="C129" s="27"/>
      <c r="D129" s="28" t="s">
        <v>605</v>
      </c>
      <c r="E129" s="24"/>
      <c r="F129" s="145">
        <v>160775000</v>
      </c>
      <c r="G129" s="25">
        <f t="shared" si="26"/>
        <v>4037333191.1099997</v>
      </c>
      <c r="H129" s="25">
        <f t="shared" si="27"/>
        <v>22859527911.540001</v>
      </c>
      <c r="I129" s="53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30"/>
    </row>
    <row r="130" spans="1:20" ht="18" customHeight="1" x14ac:dyDescent="0.3">
      <c r="A130" s="22">
        <v>46141.463356481479</v>
      </c>
      <c r="B130" s="26"/>
      <c r="C130" s="27"/>
      <c r="D130" s="28" t="s">
        <v>606</v>
      </c>
      <c r="E130" s="31"/>
      <c r="F130" s="145">
        <v>145185000</v>
      </c>
      <c r="G130" s="25">
        <f t="shared" si="26"/>
        <v>3892148191.1099997</v>
      </c>
      <c r="H130" s="25">
        <f t="shared" si="27"/>
        <v>22714342911.540001</v>
      </c>
      <c r="I130" s="53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30"/>
    </row>
    <row r="131" spans="1:20" ht="18" customHeight="1" x14ac:dyDescent="0.3">
      <c r="A131" s="22">
        <v>46141.463368055556</v>
      </c>
      <c r="B131" s="26"/>
      <c r="C131" s="27"/>
      <c r="D131" s="28" t="s">
        <v>607</v>
      </c>
      <c r="E131" s="31"/>
      <c r="F131" s="145">
        <v>3435000</v>
      </c>
      <c r="G131" s="25">
        <f t="shared" si="26"/>
        <v>3888713191.1099997</v>
      </c>
      <c r="H131" s="25">
        <f t="shared" si="27"/>
        <v>22710907911.540001</v>
      </c>
      <c r="I131" s="53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30"/>
    </row>
    <row r="132" spans="1:20" ht="18" customHeight="1" x14ac:dyDescent="0.3">
      <c r="A132" s="22">
        <v>46141.463368055556</v>
      </c>
      <c r="B132" s="26"/>
      <c r="C132" s="27"/>
      <c r="D132" s="28" t="s">
        <v>608</v>
      </c>
      <c r="E132" s="31"/>
      <c r="F132" s="145">
        <v>72995500</v>
      </c>
      <c r="G132" s="25">
        <f t="shared" si="26"/>
        <v>3815717691.1099997</v>
      </c>
      <c r="H132" s="25">
        <f t="shared" si="27"/>
        <v>22637912411.540001</v>
      </c>
      <c r="I132" s="53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30"/>
    </row>
    <row r="133" spans="1:20" ht="18" customHeight="1" x14ac:dyDescent="0.3">
      <c r="A133" s="22">
        <v>46141.463379629633</v>
      </c>
      <c r="B133" s="26"/>
      <c r="C133" s="27"/>
      <c r="D133" s="28" t="s">
        <v>609</v>
      </c>
      <c r="E133" s="31"/>
      <c r="F133" s="145">
        <v>340756417</v>
      </c>
      <c r="G133" s="25">
        <f t="shared" si="26"/>
        <v>3474961274.1099997</v>
      </c>
      <c r="H133" s="25">
        <f t="shared" si="27"/>
        <v>22297155994.540001</v>
      </c>
      <c r="I133" s="53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30"/>
    </row>
    <row r="134" spans="1:20" ht="18" customHeight="1" x14ac:dyDescent="0.3">
      <c r="A134" s="22">
        <v>46141.463379629633</v>
      </c>
      <c r="B134" s="26"/>
      <c r="C134" s="27"/>
      <c r="D134" s="28" t="s">
        <v>610</v>
      </c>
      <c r="E134" s="31"/>
      <c r="F134" s="145">
        <v>535190950</v>
      </c>
      <c r="G134" s="25">
        <f t="shared" si="26"/>
        <v>2939770324.1099997</v>
      </c>
      <c r="H134" s="25">
        <f t="shared" si="27"/>
        <v>21761965044.540001</v>
      </c>
      <c r="I134" s="53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30"/>
    </row>
    <row r="135" spans="1:20" ht="18" customHeight="1" x14ac:dyDescent="0.3">
      <c r="A135" s="22">
        <v>46142.312754629631</v>
      </c>
      <c r="B135" s="26"/>
      <c r="C135" s="27"/>
      <c r="D135" s="28" t="s">
        <v>51</v>
      </c>
      <c r="E135" s="31"/>
      <c r="F135" s="162">
        <v>2500</v>
      </c>
      <c r="G135" s="25">
        <f t="shared" si="26"/>
        <v>2939767824.1099997</v>
      </c>
      <c r="H135" s="25">
        <f t="shared" si="27"/>
        <v>21761962544.540001</v>
      </c>
      <c r="I135" s="53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30"/>
    </row>
    <row r="136" spans="1:20" ht="18" customHeight="1" x14ac:dyDescent="0.3">
      <c r="A136" s="22">
        <v>46142.312754629631</v>
      </c>
      <c r="B136" s="26"/>
      <c r="C136" s="27"/>
      <c r="D136" s="28" t="s">
        <v>611</v>
      </c>
      <c r="E136" s="31"/>
      <c r="F136" s="162">
        <v>150000000</v>
      </c>
      <c r="G136" s="25">
        <f t="shared" si="26"/>
        <v>2789767824.1099997</v>
      </c>
      <c r="H136" s="25">
        <f t="shared" si="27"/>
        <v>21611962544.540001</v>
      </c>
      <c r="I136" s="53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30"/>
    </row>
    <row r="137" spans="1:20" ht="18" customHeight="1" x14ac:dyDescent="0.3">
      <c r="A137" s="22">
        <v>46142.347337962965</v>
      </c>
      <c r="B137" s="26"/>
      <c r="C137" s="27"/>
      <c r="D137" s="28" t="s">
        <v>612</v>
      </c>
      <c r="E137" s="165">
        <v>181145800</v>
      </c>
      <c r="F137" s="24"/>
      <c r="G137" s="25">
        <f t="shared" si="26"/>
        <v>2970913624.1099997</v>
      </c>
      <c r="H137" s="25">
        <f t="shared" si="27"/>
        <v>21793108344.540001</v>
      </c>
      <c r="I137" s="53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30"/>
    </row>
    <row r="138" spans="1:20" ht="18" customHeight="1" x14ac:dyDescent="0.3">
      <c r="A138" s="22">
        <v>46142.416805555556</v>
      </c>
      <c r="B138" s="26"/>
      <c r="C138" s="27"/>
      <c r="D138" s="28" t="s">
        <v>613</v>
      </c>
      <c r="E138" s="31"/>
      <c r="F138" s="162">
        <v>2767374628</v>
      </c>
      <c r="G138" s="25">
        <f t="shared" si="26"/>
        <v>203538996.10999966</v>
      </c>
      <c r="H138" s="25">
        <f t="shared" si="27"/>
        <v>19025733716.540001</v>
      </c>
      <c r="I138" s="53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30"/>
    </row>
    <row r="139" spans="1:20" ht="18" customHeight="1" x14ac:dyDescent="0.3">
      <c r="A139" s="22">
        <v>46142.498067129629</v>
      </c>
      <c r="B139" s="26"/>
      <c r="C139" s="27"/>
      <c r="D139" s="28" t="s">
        <v>57</v>
      </c>
      <c r="E139" s="188">
        <v>810854.22</v>
      </c>
      <c r="F139" s="24"/>
      <c r="G139" s="25">
        <f t="shared" si="26"/>
        <v>204349850.32999966</v>
      </c>
      <c r="H139" s="25">
        <f t="shared" si="27"/>
        <v>19026544570.760002</v>
      </c>
      <c r="I139" s="53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30"/>
    </row>
    <row r="140" spans="1:20" ht="18" customHeight="1" x14ac:dyDescent="0.3">
      <c r="A140" s="22">
        <v>46142.498067129629</v>
      </c>
      <c r="B140" s="26"/>
      <c r="C140" s="27"/>
      <c r="D140" s="28" t="s">
        <v>49</v>
      </c>
      <c r="E140" s="31"/>
      <c r="F140" s="162">
        <v>162170.84</v>
      </c>
      <c r="G140" s="25">
        <f t="shared" si="26"/>
        <v>204187679.48999965</v>
      </c>
      <c r="H140" s="25">
        <f t="shared" si="27"/>
        <v>19026382399.920002</v>
      </c>
      <c r="I140" s="53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30"/>
    </row>
    <row r="141" spans="1:20" ht="18" customHeight="1" x14ac:dyDescent="0.3">
      <c r="A141" s="22">
        <v>46142.578136574077</v>
      </c>
      <c r="B141" s="26"/>
      <c r="C141" s="27"/>
      <c r="D141" s="28" t="s">
        <v>298</v>
      </c>
      <c r="E141" s="31">
        <v>500000000</v>
      </c>
      <c r="F141" s="24"/>
      <c r="G141" s="25">
        <f t="shared" si="26"/>
        <v>704187679.48999965</v>
      </c>
      <c r="H141" s="25">
        <f t="shared" si="27"/>
        <v>19526382399.920002</v>
      </c>
      <c r="I141" s="53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30"/>
    </row>
    <row r="142" spans="1:20" ht="18" customHeight="1" x14ac:dyDescent="0.3">
      <c r="A142" s="22">
        <v>46142.582962962966</v>
      </c>
      <c r="B142" s="26"/>
      <c r="C142" s="27"/>
      <c r="D142" s="28" t="s">
        <v>614</v>
      </c>
      <c r="E142" s="165">
        <v>164100000</v>
      </c>
      <c r="F142" s="24"/>
      <c r="G142" s="25">
        <f t="shared" si="26"/>
        <v>868287679.48999965</v>
      </c>
      <c r="H142" s="25">
        <f t="shared" si="27"/>
        <v>19690482399.920002</v>
      </c>
      <c r="I142" s="53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30"/>
    </row>
    <row r="143" spans="1:20" ht="18" customHeight="1" x14ac:dyDescent="0.3">
      <c r="A143" s="22">
        <v>46142.620520833334</v>
      </c>
      <c r="B143" s="26"/>
      <c r="C143" s="27"/>
      <c r="D143" s="28" t="s">
        <v>615</v>
      </c>
      <c r="E143" s="31"/>
      <c r="F143" s="162">
        <v>546400</v>
      </c>
      <c r="G143" s="25">
        <f t="shared" si="26"/>
        <v>867741279.48999965</v>
      </c>
      <c r="H143" s="25">
        <f t="shared" si="27"/>
        <v>19689935999.920002</v>
      </c>
      <c r="I143" s="53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30"/>
    </row>
    <row r="144" spans="1:20" ht="18" customHeight="1" x14ac:dyDescent="0.3">
      <c r="A144" s="22">
        <v>46142.620520833334</v>
      </c>
      <c r="B144" s="26"/>
      <c r="C144" s="27"/>
      <c r="D144" s="28" t="s">
        <v>615</v>
      </c>
      <c r="E144" s="24"/>
      <c r="F144" s="162">
        <v>328249800</v>
      </c>
      <c r="G144" s="25">
        <f t="shared" si="26"/>
        <v>539491479.48999965</v>
      </c>
      <c r="H144" s="25">
        <f t="shared" si="27"/>
        <v>19361686199.920002</v>
      </c>
      <c r="I144" s="53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30"/>
    </row>
    <row r="145" spans="1:20" ht="18" customHeight="1" x14ac:dyDescent="0.3">
      <c r="A145" s="22">
        <v>46142.672569444447</v>
      </c>
      <c r="B145" s="26"/>
      <c r="C145" s="27"/>
      <c r="D145" s="28" t="s">
        <v>616</v>
      </c>
      <c r="E145" s="145">
        <v>1090036</v>
      </c>
      <c r="F145" s="24"/>
      <c r="G145" s="25">
        <f t="shared" si="26"/>
        <v>540581515.48999965</v>
      </c>
      <c r="H145" s="25">
        <f t="shared" si="27"/>
        <v>19362776235.920002</v>
      </c>
      <c r="I145" s="53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30"/>
    </row>
    <row r="146" spans="1:20" ht="18" customHeight="1" x14ac:dyDescent="0.3">
      <c r="A146" s="22">
        <v>46142.673622685186</v>
      </c>
      <c r="B146" s="26"/>
      <c r="C146" s="27"/>
      <c r="D146" s="28" t="s">
        <v>617</v>
      </c>
      <c r="E146" s="149">
        <v>363500</v>
      </c>
      <c r="F146" s="24"/>
      <c r="G146" s="25">
        <f t="shared" si="26"/>
        <v>540945015.48999965</v>
      </c>
      <c r="H146" s="25">
        <f t="shared" si="27"/>
        <v>19363139735.920002</v>
      </c>
      <c r="I146" s="53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30"/>
    </row>
    <row r="147" spans="1:20" ht="18" customHeight="1" x14ac:dyDescent="0.2">
      <c r="A147" s="22"/>
      <c r="B147" s="26"/>
      <c r="C147" s="27"/>
      <c r="D147" s="77" t="s">
        <v>76</v>
      </c>
      <c r="E147" s="92">
        <f>SUM(E54:E146)</f>
        <v>8934450685.2200012</v>
      </c>
      <c r="F147" s="92">
        <f>SUM(F54:F146)</f>
        <v>8614451966.8400002</v>
      </c>
      <c r="G147" s="130">
        <f>E147+E53-F147</f>
        <v>540945015.49000168</v>
      </c>
      <c r="H147" s="59">
        <f>H146</f>
        <v>19363139735.920002</v>
      </c>
      <c r="I147" s="194">
        <v>540945015.49000001</v>
      </c>
      <c r="J147" s="194">
        <f>G147-I147</f>
        <v>1.6689300537109375E-6</v>
      </c>
      <c r="K147" s="29"/>
      <c r="L147" s="29"/>
      <c r="M147" s="29"/>
      <c r="N147" s="29"/>
      <c r="O147" s="29"/>
      <c r="P147" s="29"/>
      <c r="Q147" s="29"/>
      <c r="R147" s="29"/>
      <c r="S147" s="29"/>
      <c r="T147" s="30"/>
    </row>
    <row r="148" spans="1:20" ht="18" customHeight="1" x14ac:dyDescent="0.3">
      <c r="A148" s="35"/>
      <c r="B148" s="50"/>
      <c r="C148" s="51"/>
      <c r="D148" s="43"/>
      <c r="E148" s="52"/>
      <c r="F148" s="46"/>
      <c r="G148" s="129"/>
      <c r="H148"/>
      <c r="I148" s="124"/>
      <c r="J148"/>
      <c r="K148" s="29"/>
      <c r="L148" s="29"/>
      <c r="M148" s="29"/>
      <c r="N148" s="29"/>
      <c r="O148" s="29"/>
      <c r="P148" s="29"/>
      <c r="Q148" s="29"/>
      <c r="R148" s="29"/>
      <c r="S148" s="29"/>
      <c r="T148" s="30"/>
    </row>
    <row r="149" spans="1:20" ht="18" customHeight="1" x14ac:dyDescent="0.3">
      <c r="A149" s="228" t="s">
        <v>480</v>
      </c>
      <c r="B149" s="228"/>
      <c r="C149" s="228"/>
      <c r="D149" s="228"/>
      <c r="E149" s="228"/>
      <c r="F149" s="228"/>
      <c r="G149" s="228"/>
      <c r="H149" s="53"/>
      <c r="I149"/>
      <c r="J149"/>
      <c r="K149" s="29"/>
      <c r="L149" s="29"/>
      <c r="M149" s="29"/>
      <c r="N149" s="29"/>
      <c r="O149" s="29"/>
      <c r="P149" s="29"/>
      <c r="Q149" s="29"/>
      <c r="R149" s="29"/>
      <c r="S149" s="29"/>
      <c r="T149" s="30"/>
    </row>
    <row r="150" spans="1:20" ht="18" customHeight="1" x14ac:dyDescent="0.3">
      <c r="A150" s="33"/>
      <c r="B150" s="33"/>
      <c r="C150" s="33"/>
      <c r="D150" s="33"/>
      <c r="E150" s="33"/>
      <c r="F150" s="33"/>
      <c r="G150" s="33"/>
      <c r="H150" s="53"/>
      <c r="I150"/>
      <c r="J150"/>
      <c r="K150" s="29"/>
      <c r="L150" s="29"/>
      <c r="M150" s="29"/>
      <c r="N150" s="29"/>
      <c r="O150" s="29"/>
      <c r="P150" s="29"/>
      <c r="Q150" s="29"/>
      <c r="R150" s="29"/>
      <c r="S150" s="29"/>
      <c r="T150" s="30"/>
    </row>
    <row r="151" spans="1:20" ht="18" customHeight="1" x14ac:dyDescent="0.3">
      <c r="A151" s="35"/>
      <c r="B151" s="50"/>
      <c r="C151" s="101" t="s">
        <v>103</v>
      </c>
      <c r="D151" s="102" t="s">
        <v>10</v>
      </c>
      <c r="E151" s="103" t="s">
        <v>104</v>
      </c>
      <c r="F151" s="104" t="s">
        <v>105</v>
      </c>
      <c r="G151" s="105" t="s">
        <v>106</v>
      </c>
      <c r="H151" s="53"/>
      <c r="I151" s="53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30"/>
    </row>
    <row r="152" spans="1:20" ht="18" customHeight="1" x14ac:dyDescent="0.3">
      <c r="A152" s="49"/>
      <c r="C152" s="26" t="s">
        <v>81</v>
      </c>
      <c r="D152" s="98" t="s">
        <v>391</v>
      </c>
      <c r="E152" s="23">
        <f>E9+E15+E28+E35+E42+E46+E53</f>
        <v>12209591108.52</v>
      </c>
      <c r="F152" s="47"/>
      <c r="G152" s="25"/>
      <c r="H152" s="53"/>
      <c r="I152" s="53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30"/>
    </row>
    <row r="153" spans="1:20" ht="18" customHeight="1" x14ac:dyDescent="0.3">
      <c r="A153" s="49"/>
      <c r="B153" s="50"/>
      <c r="C153" s="97" t="s">
        <v>83</v>
      </c>
      <c r="D153" s="99" t="s">
        <v>392</v>
      </c>
      <c r="E153" s="23">
        <f>E11+E24+E32+E48</f>
        <v>5337742250</v>
      </c>
      <c r="F153" s="47"/>
      <c r="G153" s="25"/>
      <c r="H153" s="53"/>
      <c r="I153" s="53"/>
      <c r="K153" s="29"/>
      <c r="L153" s="29"/>
      <c r="M153" s="29"/>
      <c r="N153" s="29"/>
      <c r="O153" s="29"/>
      <c r="P153" s="29"/>
      <c r="Q153" s="29"/>
      <c r="R153" s="29"/>
      <c r="S153" s="29"/>
      <c r="T153" s="30"/>
    </row>
    <row r="154" spans="1:20" ht="18" customHeight="1" x14ac:dyDescent="0.3">
      <c r="A154" s="49"/>
      <c r="B154" s="50"/>
      <c r="C154" s="97" t="s">
        <v>85</v>
      </c>
      <c r="D154" s="99" t="s">
        <v>679</v>
      </c>
      <c r="E154" s="23">
        <f>SUM(E54:E146)-E70-E71-E108-E109-E127-E128-E141+E17-E139</f>
        <v>435270783.00000119</v>
      </c>
      <c r="F154" s="47"/>
      <c r="G154" s="25"/>
      <c r="H154" s="53"/>
      <c r="I154" s="53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30"/>
    </row>
    <row r="155" spans="1:20" ht="18" customHeight="1" x14ac:dyDescent="0.3">
      <c r="A155" s="49"/>
      <c r="B155" s="50"/>
      <c r="C155" s="97" t="s">
        <v>87</v>
      </c>
      <c r="D155" s="99" t="s">
        <v>680</v>
      </c>
      <c r="E155" s="23">
        <f>E21+E49</f>
        <v>10000000000</v>
      </c>
      <c r="F155" s="47"/>
      <c r="G155" s="25"/>
      <c r="H155" s="53"/>
      <c r="I155" s="53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30"/>
    </row>
    <row r="156" spans="1:20" ht="18" customHeight="1" x14ac:dyDescent="0.3">
      <c r="A156" s="49"/>
      <c r="B156" s="50"/>
      <c r="C156" s="97" t="s">
        <v>89</v>
      </c>
      <c r="D156" s="98" t="s">
        <v>455</v>
      </c>
      <c r="E156" s="23">
        <f>E38</f>
        <v>185000</v>
      </c>
      <c r="F156" s="47"/>
      <c r="G156" s="25"/>
      <c r="H156" s="53"/>
      <c r="I156" s="53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30"/>
    </row>
    <row r="157" spans="1:20" ht="18" customHeight="1" x14ac:dyDescent="0.3">
      <c r="A157" s="49"/>
      <c r="B157" s="50"/>
      <c r="C157" s="97" t="s">
        <v>91</v>
      </c>
      <c r="D157" s="44" t="s">
        <v>86</v>
      </c>
      <c r="E157" s="23">
        <f>E139+E22</f>
        <v>2325493</v>
      </c>
      <c r="F157" s="47"/>
      <c r="G157" s="25"/>
      <c r="H157" s="53"/>
      <c r="I157" s="53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30"/>
    </row>
    <row r="158" spans="1:20" ht="18" customHeight="1" x14ac:dyDescent="0.3">
      <c r="A158" s="49"/>
      <c r="B158" s="50"/>
      <c r="C158" s="97" t="s">
        <v>94</v>
      </c>
      <c r="D158" s="44" t="s">
        <v>90</v>
      </c>
      <c r="E158" s="31"/>
      <c r="F158" s="47">
        <f>SUM(F61:F144)+F36+F37-F140-F67</f>
        <v>8621399800</v>
      </c>
      <c r="G158" s="25"/>
      <c r="H158" s="53"/>
      <c r="I158" s="53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30"/>
    </row>
    <row r="159" spans="1:20" ht="18" customHeight="1" x14ac:dyDescent="0.3">
      <c r="A159" s="49"/>
      <c r="B159" s="50"/>
      <c r="C159" s="97" t="s">
        <v>95</v>
      </c>
      <c r="D159" s="44" t="s">
        <v>92</v>
      </c>
      <c r="E159" s="31"/>
      <c r="F159" s="47">
        <f>F140+F23</f>
        <v>465098.6</v>
      </c>
      <c r="G159" s="25"/>
      <c r="H159" s="53"/>
      <c r="I159" s="53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30"/>
    </row>
    <row r="160" spans="1:20" ht="18" customHeight="1" x14ac:dyDescent="0.3">
      <c r="A160" s="49"/>
      <c r="B160" s="50"/>
      <c r="C160" s="97" t="s">
        <v>290</v>
      </c>
      <c r="D160" s="44" t="s">
        <v>93</v>
      </c>
      <c r="E160" s="31"/>
      <c r="F160" s="100">
        <f>F12+F16+F18+F31+F39+F43+F50+F67</f>
        <v>110000</v>
      </c>
      <c r="G160" s="25"/>
      <c r="H160" s="53"/>
      <c r="I160" s="53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30"/>
    </row>
    <row r="161" spans="1:20" ht="18" customHeight="1" x14ac:dyDescent="0.3">
      <c r="A161" s="49"/>
      <c r="B161" s="50"/>
      <c r="C161" s="97"/>
      <c r="D161" s="106" t="s">
        <v>107</v>
      </c>
      <c r="E161" s="64">
        <f>SUM(E152:E160)</f>
        <v>27985114634.52</v>
      </c>
      <c r="F161" s="64">
        <f>SUM(F152:F160)</f>
        <v>8621974898.6000004</v>
      </c>
      <c r="G161" s="59">
        <f>E161-F161</f>
        <v>19363139735.919998</v>
      </c>
      <c r="H161" s="53"/>
      <c r="I161" s="53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30"/>
    </row>
    <row r="162" spans="1:20" ht="18" customHeight="1" x14ac:dyDescent="0.3">
      <c r="A162" s="49"/>
      <c r="B162" s="50"/>
      <c r="C162" s="51"/>
      <c r="D162" s="43"/>
      <c r="E162" s="52"/>
      <c r="F162" s="45"/>
      <c r="G162" s="53">
        <f>H147-G161</f>
        <v>0</v>
      </c>
      <c r="H162" s="53"/>
      <c r="I162" s="53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30"/>
    </row>
    <row r="163" spans="1:20" ht="18" customHeight="1" x14ac:dyDescent="0.3">
      <c r="A163" s="49"/>
      <c r="B163" s="50"/>
      <c r="C163" s="51"/>
      <c r="D163" s="43"/>
      <c r="E163" s="52"/>
      <c r="F163" s="45"/>
      <c r="G163" s="53"/>
      <c r="H163" s="53"/>
      <c r="I163" s="53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30"/>
    </row>
    <row r="164" spans="1:20" ht="18" customHeight="1" x14ac:dyDescent="0.3">
      <c r="A164" s="35"/>
      <c r="B164" s="36"/>
      <c r="C164" s="36"/>
      <c r="D164" s="37"/>
      <c r="E164" s="38"/>
      <c r="F164" s="34"/>
      <c r="G164" s="39"/>
      <c r="H164" s="39"/>
      <c r="I164" s="39"/>
    </row>
    <row r="165" spans="1:20" ht="18.75" customHeight="1" x14ac:dyDescent="0.3">
      <c r="B165" s="16"/>
      <c r="E165" s="225" t="s">
        <v>482</v>
      </c>
      <c r="F165" s="225"/>
      <c r="G165" s="225"/>
      <c r="H165" s="225"/>
      <c r="I165" s="16"/>
    </row>
    <row r="166" spans="1:20" ht="18.75" customHeight="1" x14ac:dyDescent="0.3">
      <c r="B166" s="16" t="s">
        <v>99</v>
      </c>
      <c r="E166" s="225" t="s">
        <v>98</v>
      </c>
      <c r="F166" s="225"/>
      <c r="G166" s="225"/>
      <c r="H166" s="225"/>
      <c r="I166" s="16"/>
    </row>
    <row r="167" spans="1:20" ht="18.75" customHeight="1" x14ac:dyDescent="0.3">
      <c r="F167" s="16"/>
    </row>
    <row r="168" spans="1:20" ht="18.75" customHeight="1" x14ac:dyDescent="0.3">
      <c r="F168" s="16"/>
    </row>
    <row r="169" spans="1:20" ht="18.75" customHeight="1" x14ac:dyDescent="0.3">
      <c r="F169" s="16"/>
    </row>
    <row r="170" spans="1:20" ht="18.75" customHeight="1" x14ac:dyDescent="0.25">
      <c r="B170" s="40" t="s">
        <v>100</v>
      </c>
      <c r="E170" s="226" t="s">
        <v>16</v>
      </c>
      <c r="F170" s="226"/>
      <c r="G170" s="226"/>
      <c r="H170" s="226"/>
      <c r="I170" s="42"/>
    </row>
    <row r="171" spans="1:20" s="17" customFormat="1" ht="19.5" customHeight="1" x14ac:dyDescent="0.3">
      <c r="A171" s="225" t="s">
        <v>14</v>
      </c>
      <c r="B171" s="225"/>
      <c r="C171" s="225"/>
      <c r="D171" s="225"/>
      <c r="E171" s="225"/>
      <c r="F171" s="225"/>
      <c r="G171" s="225"/>
      <c r="H171" s="225"/>
      <c r="I171" s="41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9.5" customHeight="1" x14ac:dyDescent="0.3">
      <c r="A172" s="225" t="s">
        <v>101</v>
      </c>
      <c r="B172" s="225"/>
      <c r="C172" s="225"/>
      <c r="D172" s="225"/>
      <c r="E172" s="225"/>
      <c r="F172" s="225"/>
      <c r="G172" s="225"/>
      <c r="H172" s="225"/>
    </row>
    <row r="173" spans="1:20" ht="19.5" customHeight="1" x14ac:dyDescent="0.3">
      <c r="D173" s="16"/>
    </row>
    <row r="174" spans="1:20" ht="19.5" customHeight="1" x14ac:dyDescent="0.3">
      <c r="D174" s="16"/>
    </row>
    <row r="175" spans="1:20" ht="19.5" customHeight="1" x14ac:dyDescent="0.3">
      <c r="D175" s="16"/>
    </row>
    <row r="176" spans="1:20" ht="19.5" customHeight="1" x14ac:dyDescent="0.3">
      <c r="D176" s="16"/>
    </row>
    <row r="177" spans="1:8" ht="19.5" customHeight="1" x14ac:dyDescent="0.3">
      <c r="A177" s="226" t="s">
        <v>102</v>
      </c>
      <c r="B177" s="226"/>
      <c r="C177" s="226"/>
      <c r="D177" s="226"/>
      <c r="E177" s="226"/>
      <c r="F177" s="226"/>
      <c r="G177" s="226"/>
      <c r="H177" s="226"/>
    </row>
  </sheetData>
  <mergeCells count="9">
    <mergeCell ref="A171:H171"/>
    <mergeCell ref="A172:H172"/>
    <mergeCell ref="A177:H177"/>
    <mergeCell ref="A1:H1"/>
    <mergeCell ref="A2:H2"/>
    <mergeCell ref="A149:G149"/>
    <mergeCell ref="E165:H165"/>
    <mergeCell ref="E166:H166"/>
    <mergeCell ref="E170:H170"/>
  </mergeCells>
  <printOptions horizontalCentered="1"/>
  <pageMargins left="0.55118110236220474" right="0.27559055118110237" top="0.87" bottom="0.68" header="0.47244094488188981" footer="0.23622047244094491"/>
  <pageSetup paperSize="9" scale="55" fitToHeight="2" orientation="portrait" horizont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E2EB-B1FF-422D-9EE5-FA5F610413EA}">
  <sheetPr>
    <pageSetUpPr fitToPage="1"/>
  </sheetPr>
  <dimension ref="A1:T134"/>
  <sheetViews>
    <sheetView topLeftCell="A97" zoomScale="73" zoomScaleNormal="53" workbookViewId="0">
      <selection activeCell="J110" sqref="J110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8" width="18.21875" style="17" customWidth="1"/>
    <col min="9" max="9" width="25.6640625" style="17" bestFit="1" customWidth="1"/>
    <col min="10" max="10" width="12.77734375" style="2" customWidth="1"/>
    <col min="11" max="11" width="11" style="2" bestFit="1" customWidth="1"/>
    <col min="12" max="16384" width="9.21875" style="2"/>
  </cols>
  <sheetData>
    <row r="1" spans="1:20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0" ht="19.5" customHeight="1" x14ac:dyDescent="0.3">
      <c r="A2" s="227" t="s">
        <v>486</v>
      </c>
      <c r="B2" s="227"/>
      <c r="C2" s="227"/>
      <c r="D2" s="227"/>
      <c r="E2" s="227"/>
      <c r="F2" s="227"/>
      <c r="G2" s="227"/>
      <c r="H2" s="227"/>
      <c r="I2" s="1"/>
    </row>
    <row r="3" spans="1:20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0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0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0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0" ht="19.5" customHeight="1" x14ac:dyDescent="0.3">
      <c r="B7" s="16"/>
      <c r="C7" s="16"/>
      <c r="F7" s="18"/>
    </row>
    <row r="8" spans="1:20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0" ht="18" customHeight="1" x14ac:dyDescent="0.3">
      <c r="A9" s="67">
        <v>46143</v>
      </c>
      <c r="B9" s="68"/>
      <c r="C9" s="69"/>
      <c r="D9" s="70" t="s">
        <v>17</v>
      </c>
      <c r="E9" s="71">
        <f>april!G13</f>
        <v>2762953966.75</v>
      </c>
      <c r="F9" s="72"/>
      <c r="G9" s="73">
        <f>E9</f>
        <v>2762953966.75</v>
      </c>
      <c r="H9" s="73">
        <f>G9</f>
        <v>2762953966.75</v>
      </c>
      <c r="I9"/>
      <c r="J9"/>
      <c r="K9" s="29"/>
      <c r="L9" s="29"/>
      <c r="M9" s="29"/>
      <c r="N9" s="29"/>
      <c r="O9" s="29"/>
      <c r="P9" s="29"/>
      <c r="Q9" s="29"/>
      <c r="R9" s="29"/>
      <c r="S9" s="29"/>
      <c r="T9" s="30"/>
    </row>
    <row r="10" spans="1:20" ht="18" customHeight="1" x14ac:dyDescent="0.3">
      <c r="A10" s="22">
        <v>46172</v>
      </c>
      <c r="B10" s="26"/>
      <c r="C10" s="27"/>
      <c r="D10" s="28" t="s">
        <v>248</v>
      </c>
      <c r="E10" s="166">
        <v>1626417500</v>
      </c>
      <c r="F10" s="24"/>
      <c r="G10" s="25">
        <f>(G9+E10)-F10</f>
        <v>4389371466.75</v>
      </c>
      <c r="H10" s="25">
        <f>G10</f>
        <v>4389371466.75</v>
      </c>
      <c r="I10" t="s">
        <v>664</v>
      </c>
      <c r="J10"/>
      <c r="K10" s="29"/>
      <c r="L10" s="29"/>
      <c r="M10" s="29"/>
      <c r="N10" s="29"/>
      <c r="O10" s="29"/>
      <c r="P10" s="29"/>
      <c r="Q10" s="29"/>
      <c r="R10" s="29"/>
      <c r="S10" s="29"/>
      <c r="T10" s="60"/>
    </row>
    <row r="11" spans="1:20" ht="18" customHeight="1" x14ac:dyDescent="0.3">
      <c r="A11" s="22">
        <v>46172</v>
      </c>
      <c r="B11" s="26"/>
      <c r="C11" s="27"/>
      <c r="D11" s="28" t="s">
        <v>249</v>
      </c>
      <c r="E11" s="31"/>
      <c r="F11" s="134">
        <v>4000000000</v>
      </c>
      <c r="G11" s="25">
        <f>(G10+E11)-F11</f>
        <v>389371466.75</v>
      </c>
      <c r="H11" s="25">
        <f t="shared" ref="H11:H13" si="0">G11</f>
        <v>389371466.75</v>
      </c>
      <c r="I11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60"/>
    </row>
    <row r="12" spans="1:20" ht="18" customHeight="1" x14ac:dyDescent="0.3">
      <c r="A12" s="22">
        <v>46172</v>
      </c>
      <c r="B12" s="26"/>
      <c r="C12" s="27"/>
      <c r="D12" s="28" t="s">
        <v>34</v>
      </c>
      <c r="E12" s="31"/>
      <c r="F12" s="120">
        <v>15000</v>
      </c>
      <c r="G12" s="25">
        <f t="shared" ref="G12" si="1">(G11+E12)-F12</f>
        <v>389356466.75</v>
      </c>
      <c r="H12" s="25">
        <f t="shared" si="0"/>
        <v>389356466.75</v>
      </c>
      <c r="I12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60"/>
    </row>
    <row r="13" spans="1:20" ht="22.05" customHeight="1" x14ac:dyDescent="0.2">
      <c r="A13" s="74"/>
      <c r="B13" s="26"/>
      <c r="C13" s="76"/>
      <c r="D13" s="77" t="s">
        <v>76</v>
      </c>
      <c r="E13" s="78">
        <f>SUM(E9:E12)</f>
        <v>4389371466.75</v>
      </c>
      <c r="F13" s="78">
        <f>SUM(F10:F12)</f>
        <v>4000015000</v>
      </c>
      <c r="G13" s="79">
        <f>E13-F13</f>
        <v>389356466.75</v>
      </c>
      <c r="H13" s="25">
        <f t="shared" si="0"/>
        <v>389356466.75</v>
      </c>
      <c r="I13" s="194">
        <v>389356466.75</v>
      </c>
      <c r="J13" s="204">
        <f>G13-I13</f>
        <v>0</v>
      </c>
    </row>
    <row r="14" spans="1:20" ht="15.45" customHeight="1" x14ac:dyDescent="0.3">
      <c r="A14" s="22"/>
      <c r="B14" s="26"/>
      <c r="C14" s="27"/>
      <c r="D14" s="57"/>
      <c r="E14" s="58"/>
      <c r="F14" s="58"/>
      <c r="G14" s="25"/>
      <c r="H14" s="25"/>
      <c r="I14" s="53"/>
    </row>
    <row r="15" spans="1:20" ht="18" customHeight="1" x14ac:dyDescent="0.3">
      <c r="A15" s="67">
        <v>46143</v>
      </c>
      <c r="B15" s="68"/>
      <c r="C15" s="69"/>
      <c r="D15" s="70" t="s">
        <v>19</v>
      </c>
      <c r="E15" s="71">
        <f>april!G26</f>
        <v>8297284208.3799953</v>
      </c>
      <c r="F15" s="72"/>
      <c r="G15" s="73">
        <f>E15</f>
        <v>8297284208.3799953</v>
      </c>
      <c r="H15" s="73">
        <f>H13+G15</f>
        <v>8686640675.1299953</v>
      </c>
      <c r="I15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30"/>
    </row>
    <row r="16" spans="1:20" ht="18" customHeight="1" x14ac:dyDescent="0.3">
      <c r="A16" s="22">
        <v>46144.144363425927</v>
      </c>
      <c r="B16" s="26"/>
      <c r="C16" s="27"/>
      <c r="D16" s="28" t="s">
        <v>479</v>
      </c>
      <c r="E16" s="31"/>
      <c r="F16" s="134">
        <v>10000</v>
      </c>
      <c r="G16" s="25">
        <f>(G15+E16)-F16</f>
        <v>8297274208.3799953</v>
      </c>
      <c r="H16" s="25">
        <f>(H15+E16)-F16</f>
        <v>8686630675.1299953</v>
      </c>
      <c r="I16"/>
      <c r="J16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1:20" ht="18" customHeight="1" x14ac:dyDescent="0.3">
      <c r="A17" s="22">
        <v>46145.048645833333</v>
      </c>
      <c r="B17" s="26"/>
      <c r="C17" s="27"/>
      <c r="D17" s="28" t="s">
        <v>34</v>
      </c>
      <c r="E17" s="31"/>
      <c r="F17" s="134">
        <v>15000</v>
      </c>
      <c r="G17" s="25">
        <f t="shared" ref="G17:G24" si="2">(G16+E17)-F17</f>
        <v>8297259208.3799953</v>
      </c>
      <c r="H17" s="25">
        <f t="shared" ref="H17:H24" si="3">(H16+E17)-F17</f>
        <v>8686615675.1299953</v>
      </c>
      <c r="I17"/>
      <c r="J17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8" customHeight="1" x14ac:dyDescent="0.3">
      <c r="A18" s="22">
        <v>46153.794548611113</v>
      </c>
      <c r="B18" s="26"/>
      <c r="C18" s="27"/>
      <c r="D18" s="28" t="s">
        <v>249</v>
      </c>
      <c r="E18" s="31"/>
      <c r="F18" s="134">
        <v>1000000000</v>
      </c>
      <c r="G18" s="25">
        <f t="shared" si="2"/>
        <v>7297259208.3799953</v>
      </c>
      <c r="H18" s="25">
        <f t="shared" si="3"/>
        <v>7686615675.1299953</v>
      </c>
      <c r="I18"/>
      <c r="J18"/>
      <c r="K18" s="29"/>
      <c r="L18" s="29"/>
      <c r="M18" s="29"/>
      <c r="N18" s="29"/>
      <c r="O18" s="29"/>
      <c r="P18" s="29"/>
      <c r="Q18" s="29"/>
      <c r="R18" s="29"/>
      <c r="S18" s="29"/>
      <c r="T18" s="30"/>
    </row>
    <row r="19" spans="1:20" ht="18" customHeight="1" x14ac:dyDescent="0.3">
      <c r="A19" s="22">
        <v>46160.372314814813</v>
      </c>
      <c r="B19" s="26"/>
      <c r="C19" s="27"/>
      <c r="D19" s="28" t="s">
        <v>249</v>
      </c>
      <c r="E19" s="31"/>
      <c r="F19" s="134">
        <v>2000000000</v>
      </c>
      <c r="G19" s="25">
        <f t="shared" si="2"/>
        <v>5297259208.3799953</v>
      </c>
      <c r="H19" s="25">
        <f t="shared" si="3"/>
        <v>5686615675.1299953</v>
      </c>
      <c r="I19"/>
      <c r="J19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1:20" ht="18" customHeight="1" x14ac:dyDescent="0.3">
      <c r="A20" s="22">
        <v>46168.651689814818</v>
      </c>
      <c r="B20" s="26"/>
      <c r="C20" s="27"/>
      <c r="D20" s="28" t="s">
        <v>249</v>
      </c>
      <c r="E20" s="31"/>
      <c r="F20" s="134">
        <v>2000000000</v>
      </c>
      <c r="G20" s="25">
        <f t="shared" si="2"/>
        <v>3297259208.3799953</v>
      </c>
      <c r="H20" s="25">
        <f t="shared" si="3"/>
        <v>3686615675.1299953</v>
      </c>
      <c r="I20"/>
      <c r="J20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ht="18" customHeight="1" x14ac:dyDescent="0.3">
      <c r="A21" s="22">
        <v>46172</v>
      </c>
      <c r="B21" s="26"/>
      <c r="C21" s="27"/>
      <c r="D21" s="28" t="s">
        <v>248</v>
      </c>
      <c r="E21" s="166">
        <v>2441735000</v>
      </c>
      <c r="F21" s="31"/>
      <c r="G21" s="25">
        <f t="shared" si="2"/>
        <v>5738994208.3799953</v>
      </c>
      <c r="H21" s="25">
        <f t="shared" si="3"/>
        <v>6128350675.1299953</v>
      </c>
      <c r="I21" t="s">
        <v>665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30"/>
    </row>
    <row r="22" spans="1:20" ht="18" customHeight="1" x14ac:dyDescent="0.3">
      <c r="A22" s="22">
        <v>46172.636296296296</v>
      </c>
      <c r="B22" s="26"/>
      <c r="C22" s="27"/>
      <c r="D22" s="28" t="s">
        <v>249</v>
      </c>
      <c r="E22" s="31"/>
      <c r="F22" s="134">
        <v>5000000000</v>
      </c>
      <c r="G22" s="25">
        <f t="shared" si="2"/>
        <v>738994208.37999535</v>
      </c>
      <c r="H22" s="25">
        <f t="shared" si="3"/>
        <v>1128350675.1299953</v>
      </c>
      <c r="I22" s="125"/>
      <c r="J22"/>
      <c r="K22" s="29"/>
      <c r="L22" s="29"/>
      <c r="M22" s="29"/>
      <c r="N22" s="29"/>
      <c r="O22" s="29"/>
      <c r="P22" s="29"/>
      <c r="Q22" s="29"/>
      <c r="R22" s="29"/>
      <c r="S22" s="29"/>
      <c r="T22" s="30"/>
    </row>
    <row r="23" spans="1:20" ht="18" customHeight="1" x14ac:dyDescent="0.3">
      <c r="A23" s="22">
        <v>46172</v>
      </c>
      <c r="B23" s="26"/>
      <c r="C23" s="27"/>
      <c r="D23" s="28" t="s">
        <v>49</v>
      </c>
      <c r="E23" s="31"/>
      <c r="F23" s="161">
        <v>664572.35</v>
      </c>
      <c r="G23" s="25">
        <f t="shared" si="2"/>
        <v>738329636.02999532</v>
      </c>
      <c r="H23" s="25">
        <f t="shared" si="3"/>
        <v>1127686102.7799954</v>
      </c>
      <c r="I23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30"/>
    </row>
    <row r="24" spans="1:20" ht="18" customHeight="1" thickBot="1" x14ac:dyDescent="0.35">
      <c r="A24" s="22">
        <v>46172</v>
      </c>
      <c r="B24" s="26"/>
      <c r="C24" s="27"/>
      <c r="D24" s="28" t="s">
        <v>57</v>
      </c>
      <c r="E24" s="161">
        <v>3322861.74</v>
      </c>
      <c r="F24" s="31"/>
      <c r="G24" s="25">
        <f t="shared" si="2"/>
        <v>741652497.76999533</v>
      </c>
      <c r="H24" s="25">
        <f t="shared" si="3"/>
        <v>1131008964.5199955</v>
      </c>
      <c r="I24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1:20" ht="22.05" customHeight="1" x14ac:dyDescent="0.2">
      <c r="A25" s="74"/>
      <c r="B25" s="75"/>
      <c r="C25" s="76"/>
      <c r="D25" s="77" t="s">
        <v>76</v>
      </c>
      <c r="E25" s="78">
        <f>SUM(E15:E24)</f>
        <v>10742342070.119995</v>
      </c>
      <c r="F25" s="119">
        <f>SUM(F15:F24)</f>
        <v>10000689572.35</v>
      </c>
      <c r="G25" s="79">
        <f>E25-F25</f>
        <v>741652497.76999474</v>
      </c>
      <c r="H25" s="25">
        <f>H24</f>
        <v>1131008964.5199955</v>
      </c>
      <c r="I25" s="193">
        <v>741652497.76999998</v>
      </c>
      <c r="J25" s="204">
        <f>G25-I25</f>
        <v>-5.245208740234375E-6</v>
      </c>
    </row>
    <row r="26" spans="1:20" ht="22.05" customHeight="1" x14ac:dyDescent="0.3">
      <c r="A26" s="22"/>
      <c r="B26" s="26"/>
      <c r="C26" s="27"/>
      <c r="D26" s="57"/>
      <c r="E26" s="58"/>
      <c r="F26" s="58"/>
      <c r="G26" s="25"/>
      <c r="H26" s="25"/>
      <c r="I26" s="53"/>
    </row>
    <row r="27" spans="1:20" ht="18" customHeight="1" x14ac:dyDescent="0.3">
      <c r="A27" s="67">
        <v>46143</v>
      </c>
      <c r="B27" s="68"/>
      <c r="C27" s="69"/>
      <c r="D27" s="70" t="s">
        <v>21</v>
      </c>
      <c r="E27" s="71">
        <f>april!G33</f>
        <v>1864257700.1500015</v>
      </c>
      <c r="F27" s="72"/>
      <c r="G27" s="73">
        <f>E27</f>
        <v>1864257700.1500015</v>
      </c>
      <c r="H27" s="73">
        <f>H25+G27</f>
        <v>2995266664.6699972</v>
      </c>
      <c r="I27" s="53"/>
      <c r="J27"/>
      <c r="K27" s="29"/>
      <c r="L27" s="29"/>
      <c r="M27" s="29"/>
      <c r="N27" s="29"/>
      <c r="O27" s="29"/>
      <c r="P27" s="29"/>
      <c r="Q27" s="29"/>
      <c r="R27" s="29"/>
      <c r="S27" s="29"/>
      <c r="T27" s="30"/>
    </row>
    <row r="28" spans="1:20" ht="18" customHeight="1" x14ac:dyDescent="0.3">
      <c r="A28" s="22">
        <v>46172</v>
      </c>
      <c r="B28" s="26"/>
      <c r="C28" s="27"/>
      <c r="D28" s="28" t="s">
        <v>248</v>
      </c>
      <c r="E28" s="23">
        <v>308867500</v>
      </c>
      <c r="F28" s="31"/>
      <c r="G28" s="25">
        <f>(G27+E28)-F28</f>
        <v>2173125200.1500015</v>
      </c>
      <c r="H28" s="25">
        <f>(H27+E28)-F28</f>
        <v>3304134164.6699972</v>
      </c>
      <c r="I28" t="s">
        <v>666</v>
      </c>
      <c r="J28"/>
      <c r="K28" s="29"/>
      <c r="L28" s="29"/>
      <c r="M28" s="29"/>
      <c r="N28" s="29"/>
      <c r="O28" s="29"/>
      <c r="P28" s="29"/>
      <c r="Q28" s="29"/>
      <c r="R28" s="29"/>
      <c r="S28" s="29"/>
      <c r="T28" s="30"/>
    </row>
    <row r="29" spans="1:20" ht="18" customHeight="1" x14ac:dyDescent="0.3">
      <c r="A29" s="22">
        <v>46172</v>
      </c>
      <c r="B29" s="26"/>
      <c r="C29" s="27"/>
      <c r="D29" s="28" t="s">
        <v>34</v>
      </c>
      <c r="E29" s="23"/>
      <c r="F29" s="161">
        <v>15000</v>
      </c>
      <c r="G29" s="25">
        <f t="shared" ref="G29:G30" si="4">(G28+E29)-F29</f>
        <v>2173110200.1500015</v>
      </c>
      <c r="H29" s="25">
        <f t="shared" ref="H29:H30" si="5">(H28+E29)-F29</f>
        <v>3304119164.6699972</v>
      </c>
      <c r="I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30"/>
    </row>
    <row r="30" spans="1:20" ht="18" customHeight="1" x14ac:dyDescent="0.3">
      <c r="A30" s="22">
        <v>46172</v>
      </c>
      <c r="B30" s="26"/>
      <c r="C30" s="27"/>
      <c r="D30" s="28" t="s">
        <v>249</v>
      </c>
      <c r="E30" s="31"/>
      <c r="F30" s="134">
        <v>2000000000</v>
      </c>
      <c r="G30" s="25">
        <f t="shared" si="4"/>
        <v>173110200.15000153</v>
      </c>
      <c r="H30" s="25">
        <f t="shared" si="5"/>
        <v>1304119164.6699972</v>
      </c>
      <c r="I30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30"/>
    </row>
    <row r="31" spans="1:20" ht="22.05" customHeight="1" x14ac:dyDescent="0.2">
      <c r="A31" s="74"/>
      <c r="B31" s="75"/>
      <c r="C31" s="76"/>
      <c r="D31" s="77" t="s">
        <v>76</v>
      </c>
      <c r="E31" s="78">
        <f>SUM(E27:E30)</f>
        <v>2173125200.1500015</v>
      </c>
      <c r="F31" s="78">
        <f>SUM(F27:F30)</f>
        <v>2000015000</v>
      </c>
      <c r="G31" s="79">
        <f>E31-F31</f>
        <v>173110200.15000153</v>
      </c>
      <c r="H31" s="80">
        <f>H30</f>
        <v>1304119164.6699972</v>
      </c>
      <c r="I31" s="194">
        <v>173110200.15000001</v>
      </c>
      <c r="J31" s="204">
        <f>G31-I31</f>
        <v>1.5199184417724609E-6</v>
      </c>
    </row>
    <row r="32" spans="1:20" ht="18" customHeight="1" x14ac:dyDescent="0.3">
      <c r="A32" s="22"/>
      <c r="B32" s="26"/>
      <c r="C32" s="27"/>
      <c r="D32" s="66"/>
      <c r="E32" s="31"/>
      <c r="F32" s="48"/>
      <c r="G32" s="25"/>
      <c r="H32" s="25"/>
      <c r="I32" s="53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</row>
    <row r="33" spans="1:20" ht="18" customHeight="1" x14ac:dyDescent="0.3">
      <c r="A33" s="67">
        <v>46143</v>
      </c>
      <c r="B33" s="68"/>
      <c r="C33" s="69"/>
      <c r="D33" s="70" t="s">
        <v>20</v>
      </c>
      <c r="E33" s="71">
        <f>april!G40</f>
        <v>60175829.280000001</v>
      </c>
      <c r="F33" s="72"/>
      <c r="G33" s="73">
        <f>E33</f>
        <v>60175829.280000001</v>
      </c>
      <c r="H33" s="73">
        <f>H31+G33</f>
        <v>1364294993.9499972</v>
      </c>
      <c r="I33" s="53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30"/>
    </row>
    <row r="34" spans="1:20" ht="18" customHeight="1" x14ac:dyDescent="0.3">
      <c r="A34" s="22">
        <v>46155</v>
      </c>
      <c r="B34" s="26"/>
      <c r="C34" s="27"/>
      <c r="D34" s="28" t="s">
        <v>619</v>
      </c>
      <c r="E34" s="23"/>
      <c r="F34" s="120">
        <v>2102300</v>
      </c>
      <c r="G34" s="25">
        <f>(G33+E34)-F34</f>
        <v>58073529.280000001</v>
      </c>
      <c r="H34" s="25">
        <f>(H33+E34)-F34</f>
        <v>1362192693.9499972</v>
      </c>
      <c r="I34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30"/>
    </row>
    <row r="35" spans="1:20" ht="18" customHeight="1" x14ac:dyDescent="0.3">
      <c r="A35" s="22">
        <v>46172</v>
      </c>
      <c r="B35" s="26"/>
      <c r="C35" s="27"/>
      <c r="D35" s="28" t="s">
        <v>257</v>
      </c>
      <c r="E35" s="161">
        <v>75000</v>
      </c>
      <c r="F35" s="24"/>
      <c r="G35" s="25">
        <f>(G33+E35)-F35</f>
        <v>60250829.280000001</v>
      </c>
      <c r="H35" s="25">
        <f t="shared" ref="H35:H36" si="6">(H34+E35)-F35</f>
        <v>1362267693.9499972</v>
      </c>
      <c r="I35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30"/>
    </row>
    <row r="36" spans="1:20" ht="18" customHeight="1" thickBot="1" x14ac:dyDescent="0.35">
      <c r="A36" s="22">
        <v>46172</v>
      </c>
      <c r="B36" s="26"/>
      <c r="C36" s="27"/>
      <c r="D36" s="44" t="s">
        <v>258</v>
      </c>
      <c r="E36" s="31"/>
      <c r="F36" s="122">
        <v>15000</v>
      </c>
      <c r="G36" s="25">
        <f>(G34+E36)-F36</f>
        <v>58058529.280000001</v>
      </c>
      <c r="H36" s="25">
        <f t="shared" si="6"/>
        <v>1362252693.9499972</v>
      </c>
      <c r="I3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30"/>
    </row>
    <row r="37" spans="1:20" ht="22.05" customHeight="1" x14ac:dyDescent="0.2">
      <c r="A37" s="74"/>
      <c r="B37" s="75"/>
      <c r="C37" s="76"/>
      <c r="D37" s="77" t="s">
        <v>76</v>
      </c>
      <c r="E37" s="78">
        <f>SUM(E33:E36)</f>
        <v>60250829.280000001</v>
      </c>
      <c r="F37" s="78">
        <f>SUM(F33:F36)</f>
        <v>2117300</v>
      </c>
      <c r="G37" s="79">
        <f>E37-F37</f>
        <v>58133529.280000001</v>
      </c>
      <c r="H37" s="80">
        <f>H36</f>
        <v>1362252693.9499972</v>
      </c>
      <c r="I37" s="193">
        <v>58133529.280000001</v>
      </c>
      <c r="J37" s="204">
        <f>G37-I37</f>
        <v>0</v>
      </c>
    </row>
    <row r="38" spans="1:20" ht="18" customHeight="1" x14ac:dyDescent="0.3">
      <c r="A38" s="22"/>
      <c r="B38" s="26"/>
      <c r="C38" s="27"/>
      <c r="D38" s="28"/>
      <c r="E38" s="23"/>
      <c r="F38" s="24"/>
      <c r="G38" s="25"/>
      <c r="H38" s="25"/>
      <c r="I38" s="53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60"/>
    </row>
    <row r="39" spans="1:20" ht="18" customHeight="1" x14ac:dyDescent="0.3">
      <c r="A39" s="67">
        <v>46143</v>
      </c>
      <c r="B39" s="68"/>
      <c r="C39" s="69"/>
      <c r="D39" s="70" t="s">
        <v>22</v>
      </c>
      <c r="E39" s="71">
        <f>april!G44</f>
        <v>9289301</v>
      </c>
      <c r="F39" s="72"/>
      <c r="G39" s="73">
        <f>E39</f>
        <v>9289301</v>
      </c>
      <c r="H39" s="73">
        <f>H37+G39</f>
        <v>1371541994.9499972</v>
      </c>
      <c r="I39" s="53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30"/>
    </row>
    <row r="40" spans="1:20" ht="18" customHeight="1" thickBot="1" x14ac:dyDescent="0.35">
      <c r="A40" s="22">
        <v>46172</v>
      </c>
      <c r="B40" s="26"/>
      <c r="C40" s="27"/>
      <c r="D40" s="44" t="s">
        <v>259</v>
      </c>
      <c r="E40" s="31"/>
      <c r="F40" s="122">
        <v>15000</v>
      </c>
      <c r="G40" s="25">
        <f>G39-F40</f>
        <v>9274301</v>
      </c>
      <c r="H40" s="25">
        <f>H39-F40</f>
        <v>1371526994.9499972</v>
      </c>
      <c r="I40" s="53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30"/>
    </row>
    <row r="41" spans="1:20" ht="18" customHeight="1" x14ac:dyDescent="0.2">
      <c r="A41" s="74"/>
      <c r="B41" s="75"/>
      <c r="C41" s="76"/>
      <c r="D41" s="77" t="s">
        <v>76</v>
      </c>
      <c r="E41" s="92">
        <f>SUM(E38:E40)</f>
        <v>9289301</v>
      </c>
      <c r="F41" s="92">
        <f>SUM(F38:F40)</f>
        <v>15000</v>
      </c>
      <c r="G41" s="93">
        <f>E41-F41</f>
        <v>9274301</v>
      </c>
      <c r="H41" s="25">
        <f>H40</f>
        <v>1371526994.9499972</v>
      </c>
      <c r="I41" s="193">
        <v>9274301</v>
      </c>
      <c r="J41" s="204">
        <f>G41-I41</f>
        <v>0</v>
      </c>
      <c r="K41" s="29"/>
      <c r="L41" s="29"/>
      <c r="M41" s="29"/>
      <c r="N41" s="29"/>
      <c r="O41" s="29"/>
      <c r="P41" s="29"/>
      <c r="Q41" s="29"/>
      <c r="R41" s="29"/>
      <c r="S41" s="29"/>
      <c r="T41" s="30"/>
    </row>
    <row r="42" spans="1:20" ht="18" customHeight="1" x14ac:dyDescent="0.2">
      <c r="A42" s="22"/>
      <c r="B42" s="26"/>
      <c r="C42" s="27"/>
      <c r="D42" s="66"/>
      <c r="E42" s="31"/>
      <c r="F42" s="48"/>
      <c r="G42" s="25"/>
      <c r="H42" s="25"/>
      <c r="I42" s="53"/>
      <c r="J42" s="127"/>
      <c r="K42" s="29"/>
      <c r="L42" s="29"/>
      <c r="M42" s="29"/>
      <c r="N42" s="29"/>
      <c r="O42" s="29"/>
      <c r="P42" s="29"/>
      <c r="Q42" s="29"/>
      <c r="R42" s="29"/>
      <c r="S42" s="29"/>
      <c r="T42" s="30"/>
    </row>
    <row r="43" spans="1:20" ht="18" customHeight="1" x14ac:dyDescent="0.3">
      <c r="A43" s="67">
        <v>46143</v>
      </c>
      <c r="B43" s="68"/>
      <c r="C43" s="69"/>
      <c r="D43" s="70" t="s">
        <v>18</v>
      </c>
      <c r="E43" s="71">
        <f>april!G51</f>
        <v>5828233714.8700008</v>
      </c>
      <c r="F43" s="72"/>
      <c r="G43" s="73">
        <f>E43</f>
        <v>5828233714.8700008</v>
      </c>
      <c r="H43" s="73">
        <f>H41+G43</f>
        <v>7199760709.8199978</v>
      </c>
      <c r="I43" s="53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30"/>
    </row>
    <row r="44" spans="1:20" ht="22.05" customHeight="1" x14ac:dyDescent="0.3">
      <c r="A44" s="22">
        <v>46168.651678240742</v>
      </c>
      <c r="B44" s="26"/>
      <c r="C44" s="27"/>
      <c r="D44" s="28" t="s">
        <v>249</v>
      </c>
      <c r="E44" s="23"/>
      <c r="F44" s="134">
        <v>2000000000</v>
      </c>
      <c r="G44" s="25">
        <f>(G43+E44)-F44</f>
        <v>3828233714.8700008</v>
      </c>
      <c r="H44" s="25">
        <f>(H43+E44)-F44</f>
        <v>5199760709.8199978</v>
      </c>
      <c r="I44"/>
      <c r="J44"/>
    </row>
    <row r="45" spans="1:20" ht="22.05" customHeight="1" x14ac:dyDescent="0.3">
      <c r="A45" s="22">
        <v>46172.381481481483</v>
      </c>
      <c r="B45" s="26"/>
      <c r="C45" s="27"/>
      <c r="D45" s="28" t="s">
        <v>51</v>
      </c>
      <c r="E45" s="23"/>
      <c r="F45" s="154">
        <v>2500</v>
      </c>
      <c r="G45" s="25">
        <f t="shared" ref="G45:G49" si="7">(G44+E45)-F45</f>
        <v>3828231214.8700008</v>
      </c>
      <c r="H45" s="25">
        <f t="shared" ref="H45:H49" si="8">(H44+E45)-F45</f>
        <v>5199758209.8199978</v>
      </c>
      <c r="I45"/>
      <c r="J45"/>
    </row>
    <row r="46" spans="1:20" ht="22.05" customHeight="1" x14ac:dyDescent="0.3">
      <c r="A46" s="22">
        <v>46172.381481481483</v>
      </c>
      <c r="B46" s="26"/>
      <c r="C46" s="27"/>
      <c r="D46" s="28" t="s">
        <v>618</v>
      </c>
      <c r="E46" s="23"/>
      <c r="F46" s="154">
        <v>18400000</v>
      </c>
      <c r="G46" s="25">
        <f t="shared" si="7"/>
        <v>3809831214.8700008</v>
      </c>
      <c r="H46" s="25">
        <f t="shared" si="8"/>
        <v>5181358209.8199978</v>
      </c>
      <c r="I46" s="125"/>
      <c r="J46"/>
    </row>
    <row r="47" spans="1:20" ht="22.05" customHeight="1" x14ac:dyDescent="0.3">
      <c r="A47" s="22">
        <v>46172</v>
      </c>
      <c r="B47" s="26"/>
      <c r="C47" s="27"/>
      <c r="D47" s="28" t="s">
        <v>248</v>
      </c>
      <c r="E47" s="23">
        <v>548819500</v>
      </c>
      <c r="F47" s="24"/>
      <c r="G47" s="25">
        <f t="shared" si="7"/>
        <v>4358650714.8700008</v>
      </c>
      <c r="H47" s="25">
        <f t="shared" si="8"/>
        <v>5730177709.8199978</v>
      </c>
      <c r="I47"/>
      <c r="J47"/>
    </row>
    <row r="48" spans="1:20" ht="22.05" customHeight="1" x14ac:dyDescent="0.3">
      <c r="A48" s="22">
        <v>46172.607754629629</v>
      </c>
      <c r="B48" s="26"/>
      <c r="C48" s="27"/>
      <c r="D48" s="28" t="s">
        <v>249</v>
      </c>
      <c r="E48" s="23"/>
      <c r="F48" s="154">
        <v>4000000000</v>
      </c>
      <c r="G48" s="25">
        <f t="shared" si="7"/>
        <v>358650714.87000084</v>
      </c>
      <c r="H48" s="25">
        <f t="shared" si="8"/>
        <v>1730177709.8199978</v>
      </c>
      <c r="I48"/>
      <c r="J48"/>
    </row>
    <row r="49" spans="1:20" ht="22.05" customHeight="1" x14ac:dyDescent="0.3">
      <c r="A49" s="22">
        <v>46173.425659722219</v>
      </c>
      <c r="B49" s="26"/>
      <c r="C49" s="27"/>
      <c r="D49" s="28" t="s">
        <v>34</v>
      </c>
      <c r="E49" s="23"/>
      <c r="F49" s="154">
        <v>15000</v>
      </c>
      <c r="G49" s="25">
        <f t="shared" si="7"/>
        <v>358635714.87000084</v>
      </c>
      <c r="H49" s="25">
        <f t="shared" si="8"/>
        <v>1730162709.8199978</v>
      </c>
      <c r="I49" s="126"/>
      <c r="J49"/>
    </row>
    <row r="50" spans="1:20" ht="18" customHeight="1" x14ac:dyDescent="0.2">
      <c r="A50" s="22"/>
      <c r="B50" s="26"/>
      <c r="C50" s="27"/>
      <c r="D50" s="77" t="s">
        <v>76</v>
      </c>
      <c r="E50" s="92">
        <f>SUM(E43:E49)</f>
        <v>6377053214.8700008</v>
      </c>
      <c r="F50" s="92">
        <f>SUM(F44:F49)</f>
        <v>6018417500</v>
      </c>
      <c r="G50" s="93">
        <f>E50-F50</f>
        <v>358635714.87000084</v>
      </c>
      <c r="H50" s="25">
        <f>H49</f>
        <v>1730162709.8199978</v>
      </c>
      <c r="I50" s="194">
        <v>358635714.87</v>
      </c>
      <c r="J50" s="204">
        <f>G50-I50</f>
        <v>8.3446502685546875E-7</v>
      </c>
      <c r="K50" s="29"/>
      <c r="L50" s="29"/>
      <c r="M50" s="29"/>
      <c r="N50" s="29"/>
      <c r="O50" s="29"/>
      <c r="P50" s="29"/>
      <c r="Q50" s="29"/>
      <c r="R50" s="29"/>
      <c r="S50" s="29"/>
      <c r="T50" s="30"/>
    </row>
    <row r="51" spans="1:20" ht="18" customHeight="1" x14ac:dyDescent="0.3">
      <c r="A51" s="22"/>
      <c r="B51" s="26"/>
      <c r="C51" s="27"/>
      <c r="D51" s="28"/>
      <c r="E51" s="31"/>
      <c r="F51" s="24"/>
      <c r="G51" s="25"/>
      <c r="H51" s="25"/>
      <c r="I51" s="53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30"/>
    </row>
    <row r="52" spans="1:20" ht="18" customHeight="1" x14ac:dyDescent="0.3">
      <c r="A52" s="67">
        <v>46143</v>
      </c>
      <c r="B52" s="68"/>
      <c r="C52" s="69"/>
      <c r="D52" s="70" t="s">
        <v>24</v>
      </c>
      <c r="E52" s="71">
        <f>april!G147</f>
        <v>540945015.49000168</v>
      </c>
      <c r="F52" s="72"/>
      <c r="G52" s="73">
        <f>E52</f>
        <v>540945015.49000168</v>
      </c>
      <c r="H52" s="73">
        <f>H50+G52</f>
        <v>2271107725.3099995</v>
      </c>
      <c r="I52" s="53"/>
      <c r="J52"/>
      <c r="K52" s="29"/>
      <c r="L52" s="29"/>
      <c r="M52" s="29"/>
      <c r="N52" s="29"/>
      <c r="O52" s="29"/>
      <c r="P52" s="29"/>
      <c r="Q52" s="29"/>
      <c r="R52" s="29"/>
      <c r="S52" s="29"/>
      <c r="T52" s="30"/>
    </row>
    <row r="53" spans="1:20" ht="18" customHeight="1" x14ac:dyDescent="0.3">
      <c r="A53" s="22">
        <v>46144.34679398148</v>
      </c>
      <c r="B53" s="26"/>
      <c r="C53" s="27"/>
      <c r="D53" s="28" t="s">
        <v>620</v>
      </c>
      <c r="E53" s="114"/>
      <c r="F53" s="171">
        <v>1875000</v>
      </c>
      <c r="G53" s="25">
        <f>(G52+E53)-F53</f>
        <v>539070015.49000168</v>
      </c>
      <c r="H53" s="25">
        <f>(H52+E53)-F53</f>
        <v>2269232725.3099995</v>
      </c>
      <c r="I53" s="159"/>
      <c r="J53"/>
      <c r="K53" s="29"/>
      <c r="L53" s="29"/>
      <c r="M53" s="29"/>
      <c r="N53" s="29"/>
      <c r="O53" s="29"/>
      <c r="P53" s="29"/>
      <c r="Q53" s="29"/>
      <c r="R53" s="29"/>
      <c r="S53" s="29"/>
      <c r="T53" s="30"/>
    </row>
    <row r="54" spans="1:20" ht="18" customHeight="1" x14ac:dyDescent="0.3">
      <c r="A54" s="22">
        <v>46144.346828703703</v>
      </c>
      <c r="B54" s="26"/>
      <c r="C54" s="27"/>
      <c r="D54" s="28" t="s">
        <v>621</v>
      </c>
      <c r="E54" s="114"/>
      <c r="F54" s="171">
        <f>750000+2500</f>
        <v>752500</v>
      </c>
      <c r="G54" s="25">
        <f t="shared" ref="G54" si="9">(G53+E54)-F54</f>
        <v>538317515.49000168</v>
      </c>
      <c r="H54" s="25">
        <f t="shared" ref="H54:H103" si="10">(H53+E54)-F54</f>
        <v>2268480225.3099995</v>
      </c>
      <c r="I54" s="159"/>
      <c r="K54" s="29"/>
      <c r="L54" s="29"/>
      <c r="M54" s="29"/>
      <c r="N54" s="29"/>
      <c r="O54" s="29"/>
      <c r="P54" s="29"/>
      <c r="Q54" s="29"/>
      <c r="R54" s="29"/>
      <c r="S54" s="29"/>
      <c r="T54" s="30"/>
    </row>
    <row r="55" spans="1:20" ht="18" customHeight="1" x14ac:dyDescent="0.3">
      <c r="A55" s="22">
        <v>46145.068657407406</v>
      </c>
      <c r="B55" s="26"/>
      <c r="C55" s="27"/>
      <c r="D55" s="28" t="s">
        <v>34</v>
      </c>
      <c r="E55" s="114"/>
      <c r="F55" s="171">
        <v>10000</v>
      </c>
      <c r="G55" s="25">
        <f>(G54+E55)-F55</f>
        <v>538307515.49000168</v>
      </c>
      <c r="H55" s="25">
        <f>(H54+E55)-F55</f>
        <v>2268470225.3099995</v>
      </c>
      <c r="I55" s="15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30"/>
    </row>
    <row r="56" spans="1:20" ht="18" customHeight="1" x14ac:dyDescent="0.3">
      <c r="A56" s="22">
        <v>46148.532777777778</v>
      </c>
      <c r="B56" s="26"/>
      <c r="C56" s="27"/>
      <c r="D56" s="28" t="s">
        <v>622</v>
      </c>
      <c r="E56" s="114"/>
      <c r="F56" s="171">
        <f>114000000+2500</f>
        <v>114002500</v>
      </c>
      <c r="G56" s="25">
        <f t="shared" ref="G56:G103" si="11">(G55+E56)-F56</f>
        <v>424305015.49000168</v>
      </c>
      <c r="H56" s="25">
        <f t="shared" si="10"/>
        <v>2154467725.3099995</v>
      </c>
      <c r="I56" s="15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8" customHeight="1" x14ac:dyDescent="0.3">
      <c r="A57" s="22">
        <v>46148.532789351855</v>
      </c>
      <c r="B57" s="26"/>
      <c r="C57" s="27"/>
      <c r="D57" s="28" t="s">
        <v>623</v>
      </c>
      <c r="E57" s="114"/>
      <c r="F57" s="171">
        <f>90500000+2500</f>
        <v>90502500</v>
      </c>
      <c r="G57" s="25">
        <f t="shared" si="11"/>
        <v>333802515.49000168</v>
      </c>
      <c r="H57" s="25">
        <f t="shared" si="10"/>
        <v>2063965225.3099995</v>
      </c>
      <c r="I57" s="15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30"/>
    </row>
    <row r="58" spans="1:20" ht="18" customHeight="1" x14ac:dyDescent="0.3">
      <c r="A58" s="22">
        <v>46150.353761574072</v>
      </c>
      <c r="B58" s="26"/>
      <c r="C58" s="27"/>
      <c r="D58" s="28" t="s">
        <v>624</v>
      </c>
      <c r="E58" s="114"/>
      <c r="F58" s="171">
        <f>500000+2500</f>
        <v>502500</v>
      </c>
      <c r="G58" s="25">
        <f t="shared" si="11"/>
        <v>333300015.49000168</v>
      </c>
      <c r="H58" s="25">
        <f t="shared" si="10"/>
        <v>2063462725.3099995</v>
      </c>
      <c r="I58" s="15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30"/>
    </row>
    <row r="59" spans="1:20" ht="18" customHeight="1" x14ac:dyDescent="0.3">
      <c r="A59" s="172">
        <v>46150.353761574072</v>
      </c>
      <c r="B59" s="173"/>
      <c r="C59" s="174"/>
      <c r="D59" s="175" t="s">
        <v>625</v>
      </c>
      <c r="E59" s="114"/>
      <c r="F59" s="171">
        <v>10200000</v>
      </c>
      <c r="G59" s="25">
        <f t="shared" si="11"/>
        <v>323100015.49000168</v>
      </c>
      <c r="H59" s="25">
        <f t="shared" si="10"/>
        <v>2053262725.3099995</v>
      </c>
      <c r="I59" s="15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30"/>
    </row>
    <row r="60" spans="1:20" ht="18" customHeight="1" x14ac:dyDescent="0.3">
      <c r="A60" s="172">
        <v>46150.353761574072</v>
      </c>
      <c r="B60" s="173"/>
      <c r="C60" s="174"/>
      <c r="D60" s="175" t="s">
        <v>626</v>
      </c>
      <c r="E60" s="114"/>
      <c r="F60" s="176">
        <v>1300000</v>
      </c>
      <c r="G60" s="25">
        <f t="shared" si="11"/>
        <v>321800015.49000168</v>
      </c>
      <c r="H60" s="25">
        <f t="shared" si="10"/>
        <v>2051962725.3099995</v>
      </c>
      <c r="I60" s="15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0"/>
    </row>
    <row r="61" spans="1:20" ht="18" customHeight="1" x14ac:dyDescent="0.3">
      <c r="A61" s="22">
        <v>46153.794548611113</v>
      </c>
      <c r="B61" s="26"/>
      <c r="C61" s="27"/>
      <c r="D61" s="28" t="s">
        <v>298</v>
      </c>
      <c r="E61" s="109">
        <v>1000000000</v>
      </c>
      <c r="F61" s="114"/>
      <c r="G61" s="25">
        <f t="shared" si="11"/>
        <v>1321800015.4900017</v>
      </c>
      <c r="H61" s="25">
        <f t="shared" si="10"/>
        <v>3051962725.3099995</v>
      </c>
      <c r="I61" s="15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0"/>
    </row>
    <row r="62" spans="1:20" ht="18" customHeight="1" x14ac:dyDescent="0.3">
      <c r="A62" s="167">
        <v>46153.795949074076</v>
      </c>
      <c r="B62" s="168"/>
      <c r="C62" s="169"/>
      <c r="D62" s="153" t="s">
        <v>627</v>
      </c>
      <c r="E62" s="170"/>
      <c r="F62" s="171">
        <v>100792003</v>
      </c>
      <c r="G62" s="25">
        <f t="shared" si="11"/>
        <v>1221008012.4900017</v>
      </c>
      <c r="H62" s="25">
        <f t="shared" si="10"/>
        <v>2951170722.3099995</v>
      </c>
      <c r="I62" s="15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ht="18" customHeight="1" x14ac:dyDescent="0.3">
      <c r="A63" s="172">
        <v>46153.795960648145</v>
      </c>
      <c r="B63" s="173"/>
      <c r="C63" s="174"/>
      <c r="D63" s="175" t="s">
        <v>628</v>
      </c>
      <c r="E63" s="114"/>
      <c r="F63" s="176">
        <v>190720150</v>
      </c>
      <c r="G63" s="25">
        <f t="shared" si="11"/>
        <v>1030287862.4900017</v>
      </c>
      <c r="H63" s="25">
        <f t="shared" si="10"/>
        <v>2760450572.3099995</v>
      </c>
      <c r="I63" s="15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30"/>
    </row>
    <row r="64" spans="1:20" ht="18" customHeight="1" x14ac:dyDescent="0.3">
      <c r="A64" s="172">
        <v>46153.795972222222</v>
      </c>
      <c r="B64" s="173"/>
      <c r="C64" s="174"/>
      <c r="D64" s="175" t="s">
        <v>629</v>
      </c>
      <c r="E64" s="114"/>
      <c r="F64" s="176">
        <v>58293700</v>
      </c>
      <c r="G64" s="25">
        <f t="shared" si="11"/>
        <v>971994162.49000168</v>
      </c>
      <c r="H64" s="25">
        <f t="shared" si="10"/>
        <v>2702156872.3099995</v>
      </c>
      <c r="I64" s="15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8" customHeight="1" x14ac:dyDescent="0.3">
      <c r="A65" s="22">
        <v>46153.795983796299</v>
      </c>
      <c r="B65" s="26"/>
      <c r="C65" s="27"/>
      <c r="D65" s="28" t="s">
        <v>630</v>
      </c>
      <c r="E65" s="114"/>
      <c r="F65" s="176">
        <v>3000000</v>
      </c>
      <c r="G65" s="25">
        <f t="shared" si="11"/>
        <v>968994162.49000168</v>
      </c>
      <c r="H65" s="25">
        <f t="shared" si="10"/>
        <v>2699156872.3099995</v>
      </c>
      <c r="I65" s="15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ht="18" customHeight="1" x14ac:dyDescent="0.3">
      <c r="A66" s="22">
        <v>46153.795995370368</v>
      </c>
      <c r="B66" s="26"/>
      <c r="C66" s="27"/>
      <c r="D66" s="28" t="s">
        <v>631</v>
      </c>
      <c r="E66" s="114"/>
      <c r="F66" s="176">
        <v>12900000</v>
      </c>
      <c r="G66" s="25">
        <f t="shared" ref="G66" si="12">(G65+E66)-F66</f>
        <v>956094162.49000168</v>
      </c>
      <c r="H66" s="25">
        <f t="shared" ref="H66" si="13">(H65+E66)-F66</f>
        <v>2686256872.3099995</v>
      </c>
      <c r="I66" s="29">
        <v>181439</v>
      </c>
      <c r="J66" s="29">
        <v>2500</v>
      </c>
      <c r="K66" s="29">
        <v>100608064</v>
      </c>
      <c r="M66" s="29"/>
      <c r="N66" s="29"/>
      <c r="O66" s="29"/>
      <c r="P66" s="29"/>
      <c r="Q66" s="29"/>
      <c r="R66" s="29"/>
      <c r="S66" s="29"/>
      <c r="T66" s="30"/>
    </row>
    <row r="67" spans="1:20" ht="18" customHeight="1" x14ac:dyDescent="0.3">
      <c r="A67" s="22">
        <v>46153.796006944445</v>
      </c>
      <c r="B67" s="26"/>
      <c r="C67" s="27"/>
      <c r="D67" s="28" t="s">
        <v>632</v>
      </c>
      <c r="E67" s="114"/>
      <c r="F67" s="176">
        <f>5160000+2500</f>
        <v>5162500</v>
      </c>
      <c r="G67" s="25">
        <f t="shared" si="11"/>
        <v>950931662.49000168</v>
      </c>
      <c r="H67" s="25">
        <f t="shared" si="10"/>
        <v>2681094372.3099995</v>
      </c>
      <c r="I67" s="15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30"/>
    </row>
    <row r="68" spans="1:20" ht="18" customHeight="1" x14ac:dyDescent="0.3">
      <c r="A68" s="22">
        <v>46153.796006944445</v>
      </c>
      <c r="B68" s="26"/>
      <c r="C68" s="27"/>
      <c r="D68" s="28" t="s">
        <v>633</v>
      </c>
      <c r="E68" s="114"/>
      <c r="F68" s="176">
        <f>47005364+2500</f>
        <v>47007864</v>
      </c>
      <c r="G68" s="25">
        <f t="shared" si="11"/>
        <v>903923798.49000168</v>
      </c>
      <c r="H68" s="25">
        <f t="shared" si="10"/>
        <v>2634086508.3099995</v>
      </c>
      <c r="I68" s="15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30"/>
    </row>
    <row r="69" spans="1:20" ht="18" customHeight="1" x14ac:dyDescent="0.3">
      <c r="A69" s="167">
        <v>46153.798703703702</v>
      </c>
      <c r="B69" s="168"/>
      <c r="C69" s="169"/>
      <c r="D69" s="153" t="s">
        <v>634</v>
      </c>
      <c r="E69" s="170"/>
      <c r="F69" s="176">
        <v>23950000</v>
      </c>
      <c r="G69" s="25">
        <f t="shared" si="11"/>
        <v>879973798.49000168</v>
      </c>
      <c r="H69" s="25">
        <f t="shared" si="10"/>
        <v>2610136508.3099995</v>
      </c>
      <c r="I69" s="15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30"/>
    </row>
    <row r="70" spans="1:20" ht="18" customHeight="1" x14ac:dyDescent="0.3">
      <c r="A70" s="22">
        <v>46153.798750000002</v>
      </c>
      <c r="B70" s="26"/>
      <c r="C70" s="27"/>
      <c r="D70" s="28" t="s">
        <v>635</v>
      </c>
      <c r="E70" s="114"/>
      <c r="F70" s="176">
        <v>4280000</v>
      </c>
      <c r="G70" s="25">
        <f t="shared" si="11"/>
        <v>875693798.49000168</v>
      </c>
      <c r="H70" s="25">
        <f t="shared" si="10"/>
        <v>2605856508.3099995</v>
      </c>
      <c r="I70" s="15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30"/>
    </row>
    <row r="71" spans="1:20" ht="18" customHeight="1" x14ac:dyDescent="0.3">
      <c r="A71" s="22">
        <v>46154.475277777776</v>
      </c>
      <c r="B71" s="26"/>
      <c r="C71" s="27"/>
      <c r="D71" s="28" t="s">
        <v>636</v>
      </c>
      <c r="E71" s="176">
        <v>28800</v>
      </c>
      <c r="F71" s="114"/>
      <c r="G71" s="25">
        <f t="shared" si="11"/>
        <v>875722598.49000168</v>
      </c>
      <c r="H71" s="25">
        <f t="shared" si="10"/>
        <v>2605885308.3099995</v>
      </c>
      <c r="I71" s="15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8" customHeight="1" x14ac:dyDescent="0.3">
      <c r="A72" s="22">
        <v>46155.606215277781</v>
      </c>
      <c r="B72" s="26"/>
      <c r="C72" s="27"/>
      <c r="D72" s="28" t="s">
        <v>637</v>
      </c>
      <c r="E72" s="114"/>
      <c r="F72" s="176">
        <v>10000000</v>
      </c>
      <c r="G72" s="25">
        <f t="shared" si="11"/>
        <v>865722598.49000168</v>
      </c>
      <c r="H72" s="25">
        <f t="shared" si="10"/>
        <v>2595885308.3099995</v>
      </c>
      <c r="I72" s="15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8" customHeight="1" x14ac:dyDescent="0.3">
      <c r="A73" s="22">
        <v>46156.291030092594</v>
      </c>
      <c r="B73" s="26"/>
      <c r="C73" s="27"/>
      <c r="D73" s="28" t="s">
        <v>638</v>
      </c>
      <c r="E73" s="114"/>
      <c r="F73" s="176">
        <f>116250000+2500</f>
        <v>116252500</v>
      </c>
      <c r="G73" s="25">
        <f t="shared" si="11"/>
        <v>749470098.49000168</v>
      </c>
      <c r="H73" s="25">
        <f t="shared" si="10"/>
        <v>2479632808.3099995</v>
      </c>
      <c r="I73" s="15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8" customHeight="1" x14ac:dyDescent="0.3">
      <c r="A74" s="22">
        <v>46156.291030092594</v>
      </c>
      <c r="B74" s="26"/>
      <c r="C74" s="27"/>
      <c r="D74" s="28" t="s">
        <v>639</v>
      </c>
      <c r="E74" s="114"/>
      <c r="F74" s="176">
        <v>86620931</v>
      </c>
      <c r="G74" s="25">
        <f t="shared" si="11"/>
        <v>662849167.49000168</v>
      </c>
      <c r="H74" s="25">
        <f t="shared" si="10"/>
        <v>2393011877.3099995</v>
      </c>
      <c r="I74" s="15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 ht="18" customHeight="1" x14ac:dyDescent="0.3">
      <c r="A75" s="22">
        <v>46156.291041666664</v>
      </c>
      <c r="B75" s="26"/>
      <c r="C75" s="27"/>
      <c r="D75" s="28" t="s">
        <v>640</v>
      </c>
      <c r="E75" s="114"/>
      <c r="F75" s="176">
        <v>266130807</v>
      </c>
      <c r="G75" s="25">
        <f t="shared" si="11"/>
        <v>396718360.49000168</v>
      </c>
      <c r="H75" s="25">
        <f t="shared" si="10"/>
        <v>2126881070.3099995</v>
      </c>
      <c r="I75" s="15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 ht="18" customHeight="1" x14ac:dyDescent="0.3">
      <c r="A76" s="22">
        <v>46157.551550925928</v>
      </c>
      <c r="B76" s="26"/>
      <c r="C76" s="27"/>
      <c r="D76" s="28" t="s">
        <v>641</v>
      </c>
      <c r="E76" s="114"/>
      <c r="F76" s="176">
        <f>150000000+2500</f>
        <v>150002500</v>
      </c>
      <c r="G76" s="25">
        <f t="shared" ref="G76" si="14">(G75+E76)-F76</f>
        <v>246715860.49000168</v>
      </c>
      <c r="H76" s="25">
        <f t="shared" ref="H76" si="15">(H75+E76)-F76</f>
        <v>1976878570.3099995</v>
      </c>
      <c r="I76" s="15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 ht="18" customHeight="1" x14ac:dyDescent="0.3">
      <c r="A77" s="22">
        <v>46157.551562499997</v>
      </c>
      <c r="B77" s="26"/>
      <c r="C77" s="27"/>
      <c r="D77" s="28" t="s">
        <v>642</v>
      </c>
      <c r="E77" s="114"/>
      <c r="F77" s="176">
        <f>90500000+2500</f>
        <v>90502500</v>
      </c>
      <c r="G77" s="25">
        <f t="shared" si="11"/>
        <v>156213360.49000168</v>
      </c>
      <c r="H77" s="25">
        <f t="shared" si="10"/>
        <v>1886376070.3099995</v>
      </c>
      <c r="I77" s="15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 ht="18" customHeight="1" x14ac:dyDescent="0.3">
      <c r="A78" s="22">
        <v>46157.551574074074</v>
      </c>
      <c r="B78" s="26"/>
      <c r="C78" s="27"/>
      <c r="D78" s="28" t="s">
        <v>643</v>
      </c>
      <c r="E78" s="114"/>
      <c r="F78" s="176">
        <f>114000000+2500</f>
        <v>114002500</v>
      </c>
      <c r="G78" s="25">
        <f t="shared" si="11"/>
        <v>42210860.490001678</v>
      </c>
      <c r="H78" s="25">
        <f t="shared" si="10"/>
        <v>1772373570.3099995</v>
      </c>
      <c r="I78" s="15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 ht="18" customHeight="1" x14ac:dyDescent="0.3">
      <c r="A79" s="22">
        <v>46160.372314814813</v>
      </c>
      <c r="B79" s="26"/>
      <c r="C79" s="27"/>
      <c r="D79" s="28" t="s">
        <v>298</v>
      </c>
      <c r="E79" s="109">
        <v>2000000000</v>
      </c>
      <c r="F79" s="114"/>
      <c r="G79" s="25">
        <f t="shared" si="11"/>
        <v>2042210860.4900017</v>
      </c>
      <c r="H79" s="25">
        <f t="shared" si="10"/>
        <v>3772373570.3099995</v>
      </c>
      <c r="I79" s="15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 ht="18" customHeight="1" x14ac:dyDescent="0.3">
      <c r="A80" s="22">
        <v>46160.373784722222</v>
      </c>
      <c r="B80" s="26"/>
      <c r="C80" s="27"/>
      <c r="D80" s="28" t="s">
        <v>644</v>
      </c>
      <c r="E80" s="114"/>
      <c r="F80" s="176">
        <v>200547017</v>
      </c>
      <c r="G80" s="25">
        <f t="shared" si="11"/>
        <v>1841663843.4900017</v>
      </c>
      <c r="H80" s="25">
        <f t="shared" si="10"/>
        <v>3571826553.3099995</v>
      </c>
      <c r="I80" s="15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1:20" ht="18" customHeight="1" x14ac:dyDescent="0.3">
      <c r="A81" s="22">
        <v>46160.373784722222</v>
      </c>
      <c r="B81" s="26"/>
      <c r="C81" s="27"/>
      <c r="D81" s="28" t="s">
        <v>645</v>
      </c>
      <c r="E81" s="114"/>
      <c r="F81" s="176">
        <v>866450300</v>
      </c>
      <c r="G81" s="25">
        <f t="shared" si="11"/>
        <v>975213543.49000168</v>
      </c>
      <c r="H81" s="25">
        <f t="shared" si="10"/>
        <v>2705376253.3099995</v>
      </c>
      <c r="I81" s="15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1:20" ht="18" customHeight="1" x14ac:dyDescent="0.3">
      <c r="A82" s="22">
        <v>46160.373796296299</v>
      </c>
      <c r="B82" s="26"/>
      <c r="C82" s="27"/>
      <c r="D82" s="28" t="s">
        <v>646</v>
      </c>
      <c r="E82" s="114"/>
      <c r="F82" s="176">
        <v>306649093</v>
      </c>
      <c r="G82" s="25">
        <f t="shared" si="11"/>
        <v>668564450.49000168</v>
      </c>
      <c r="H82" s="25">
        <f t="shared" si="10"/>
        <v>2398727160.3099995</v>
      </c>
      <c r="I82" s="15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1:20" ht="18" customHeight="1" x14ac:dyDescent="0.3">
      <c r="A83" s="22">
        <v>46160.452499999999</v>
      </c>
      <c r="B83" s="26"/>
      <c r="C83" s="27"/>
      <c r="D83" s="28" t="s">
        <v>647</v>
      </c>
      <c r="E83" s="176">
        <v>145185000</v>
      </c>
      <c r="F83" s="114"/>
      <c r="G83" s="25">
        <f t="shared" si="11"/>
        <v>813749450.49000168</v>
      </c>
      <c r="H83" s="25">
        <f t="shared" si="10"/>
        <v>2543912160.3099995</v>
      </c>
      <c r="I83" s="15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1:20" ht="18" customHeight="1" x14ac:dyDescent="0.3">
      <c r="A84" s="22">
        <v>46160.555185185185</v>
      </c>
      <c r="B84" s="26"/>
      <c r="C84" s="27"/>
      <c r="D84" s="28" t="s">
        <v>648</v>
      </c>
      <c r="E84" s="176">
        <v>46170000</v>
      </c>
      <c r="F84" s="114"/>
      <c r="G84" s="25">
        <f t="shared" si="11"/>
        <v>859919450.49000168</v>
      </c>
      <c r="H84" s="25">
        <f t="shared" si="10"/>
        <v>2590082160.3099995</v>
      </c>
      <c r="I84" s="15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1:20" ht="18" customHeight="1" x14ac:dyDescent="0.3">
      <c r="A85" s="172">
        <v>46160.601550925923</v>
      </c>
      <c r="B85" s="173"/>
      <c r="C85" s="174"/>
      <c r="D85" s="175" t="s">
        <v>649</v>
      </c>
      <c r="E85" s="114"/>
      <c r="F85" s="177">
        <v>102250000</v>
      </c>
      <c r="G85" s="25">
        <f t="shared" si="11"/>
        <v>757669450.49000168</v>
      </c>
      <c r="H85" s="25">
        <f t="shared" si="10"/>
        <v>2487832160.3099995</v>
      </c>
      <c r="I85" s="15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1:20" ht="18" customHeight="1" x14ac:dyDescent="0.3">
      <c r="A86" s="22">
        <v>46162.325879629629</v>
      </c>
      <c r="B86" s="26"/>
      <c r="C86" s="27"/>
      <c r="D86" s="28" t="s">
        <v>650</v>
      </c>
      <c r="E86" s="114"/>
      <c r="F86" s="177">
        <v>36548330</v>
      </c>
      <c r="G86" s="25">
        <f t="shared" si="11"/>
        <v>721121120.49000168</v>
      </c>
      <c r="H86" s="25">
        <f t="shared" si="10"/>
        <v>2451283830.3099995</v>
      </c>
      <c r="I86" s="15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1:20" ht="18" customHeight="1" x14ac:dyDescent="0.3">
      <c r="A87" s="172">
        <v>46163.559247685182</v>
      </c>
      <c r="B87" s="173"/>
      <c r="C87" s="174"/>
      <c r="D87" s="175" t="s">
        <v>651</v>
      </c>
      <c r="E87" s="114"/>
      <c r="F87" s="177">
        <v>274686000</v>
      </c>
      <c r="G87" s="25">
        <f t="shared" si="11"/>
        <v>446435120.49000168</v>
      </c>
      <c r="H87" s="25">
        <f t="shared" si="10"/>
        <v>2176597830.3099995</v>
      </c>
      <c r="I87" s="15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1:20" ht="18" customHeight="1" x14ac:dyDescent="0.3">
      <c r="A88" s="22">
        <v>46168.393888888888</v>
      </c>
      <c r="B88" s="26"/>
      <c r="C88" s="27"/>
      <c r="D88" s="28" t="s">
        <v>652</v>
      </c>
      <c r="E88" s="114"/>
      <c r="F88" s="177">
        <f>114000000+2500</f>
        <v>114002500</v>
      </c>
      <c r="G88" s="25">
        <f t="shared" si="11"/>
        <v>332432620.49000168</v>
      </c>
      <c r="H88" s="25">
        <f t="shared" si="10"/>
        <v>2062595330.3099995</v>
      </c>
      <c r="I88" s="15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1:20" ht="18" customHeight="1" x14ac:dyDescent="0.3">
      <c r="A89" s="22">
        <v>46168.393900462965</v>
      </c>
      <c r="B89" s="26"/>
      <c r="C89" s="27"/>
      <c r="D89" s="28" t="s">
        <v>653</v>
      </c>
      <c r="E89" s="114"/>
      <c r="F89" s="177">
        <f>90500000+2500</f>
        <v>90502500</v>
      </c>
      <c r="G89" s="25">
        <f t="shared" si="11"/>
        <v>241930120.49000168</v>
      </c>
      <c r="H89" s="25">
        <f t="shared" si="10"/>
        <v>1972092830.3099995</v>
      </c>
      <c r="I89" s="15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30"/>
    </row>
    <row r="90" spans="1:20" ht="18" customHeight="1" x14ac:dyDescent="0.3">
      <c r="A90" s="22">
        <v>46168.651678240742</v>
      </c>
      <c r="B90" s="26"/>
      <c r="C90" s="27"/>
      <c r="D90" s="28" t="s">
        <v>298</v>
      </c>
      <c r="E90" s="109">
        <v>2000000000</v>
      </c>
      <c r="F90" s="114"/>
      <c r="G90" s="25">
        <f t="shared" si="11"/>
        <v>2241930120.4900017</v>
      </c>
      <c r="H90" s="25">
        <f t="shared" si="10"/>
        <v>3972092830.3099995</v>
      </c>
      <c r="I90" s="15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30"/>
    </row>
    <row r="91" spans="1:20" ht="18" customHeight="1" x14ac:dyDescent="0.3">
      <c r="A91" s="22">
        <v>46168.651689814818</v>
      </c>
      <c r="B91" s="26"/>
      <c r="C91" s="27"/>
      <c r="D91" s="28" t="s">
        <v>298</v>
      </c>
      <c r="E91" s="109">
        <v>2000000000</v>
      </c>
      <c r="F91" s="114"/>
      <c r="G91" s="25">
        <f t="shared" si="11"/>
        <v>4241930120.4900017</v>
      </c>
      <c r="H91" s="25">
        <f t="shared" si="10"/>
        <v>5972092830.3099995</v>
      </c>
      <c r="I91" s="15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30"/>
    </row>
    <row r="92" spans="1:20" ht="18" customHeight="1" x14ac:dyDescent="0.3">
      <c r="A92" s="22">
        <v>46168.659571759257</v>
      </c>
      <c r="B92" s="26"/>
      <c r="C92" s="27"/>
      <c r="D92" s="28" t="s">
        <v>654</v>
      </c>
      <c r="E92" s="114"/>
      <c r="F92" s="177">
        <v>863075000</v>
      </c>
      <c r="G92" s="25">
        <f t="shared" si="11"/>
        <v>3378855120.4900017</v>
      </c>
      <c r="H92" s="25">
        <f t="shared" si="10"/>
        <v>5109017830.3099995</v>
      </c>
      <c r="I92" s="15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30"/>
    </row>
    <row r="93" spans="1:20" ht="18" customHeight="1" x14ac:dyDescent="0.3">
      <c r="A93" s="172">
        <v>46172.38144675926</v>
      </c>
      <c r="B93" s="173"/>
      <c r="C93" s="174"/>
      <c r="D93" s="175" t="s">
        <v>655</v>
      </c>
      <c r="E93" s="114"/>
      <c r="F93" s="177">
        <v>95940000</v>
      </c>
      <c r="G93" s="25">
        <f t="shared" si="11"/>
        <v>3282915120.4900017</v>
      </c>
      <c r="H93" s="25">
        <f t="shared" si="10"/>
        <v>5013077830.3099995</v>
      </c>
      <c r="I93" s="15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30"/>
    </row>
    <row r="94" spans="1:20" ht="18" customHeight="1" x14ac:dyDescent="0.3">
      <c r="A94" s="172">
        <v>46172.381458333337</v>
      </c>
      <c r="B94" s="173"/>
      <c r="C94" s="174"/>
      <c r="D94" s="175" t="s">
        <v>656</v>
      </c>
      <c r="E94" s="114"/>
      <c r="F94" s="177">
        <v>16500000</v>
      </c>
      <c r="G94" s="25">
        <f t="shared" si="11"/>
        <v>3266415120.4900017</v>
      </c>
      <c r="H94" s="25">
        <f t="shared" si="10"/>
        <v>4996577830.3099995</v>
      </c>
      <c r="I94" s="15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30"/>
    </row>
    <row r="95" spans="1:20" ht="18" customHeight="1" x14ac:dyDescent="0.3">
      <c r="A95" s="172">
        <v>46172.381469907406</v>
      </c>
      <c r="B95" s="173"/>
      <c r="C95" s="174"/>
      <c r="D95" s="175" t="s">
        <v>657</v>
      </c>
      <c r="E95" s="114"/>
      <c r="F95" s="177">
        <v>12800000</v>
      </c>
      <c r="G95" s="25">
        <f t="shared" si="11"/>
        <v>3253615120.4900017</v>
      </c>
      <c r="H95" s="25">
        <f t="shared" si="10"/>
        <v>4983777830.3099995</v>
      </c>
      <c r="I95" s="15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30"/>
    </row>
    <row r="96" spans="1:20" ht="18" customHeight="1" x14ac:dyDescent="0.3">
      <c r="A96" s="172">
        <v>46172.3828125</v>
      </c>
      <c r="B96" s="173"/>
      <c r="C96" s="174"/>
      <c r="D96" s="175" t="s">
        <v>606</v>
      </c>
      <c r="E96" s="114"/>
      <c r="F96" s="177">
        <v>136215000</v>
      </c>
      <c r="G96" s="25">
        <f t="shared" si="11"/>
        <v>3117400120.4900017</v>
      </c>
      <c r="H96" s="25">
        <f t="shared" si="10"/>
        <v>4847562830.3099995</v>
      </c>
      <c r="I96" s="15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30"/>
    </row>
    <row r="97" spans="1:20" ht="18" customHeight="1" x14ac:dyDescent="0.3">
      <c r="A97" s="22">
        <v>46172.607754629629</v>
      </c>
      <c r="B97" s="26"/>
      <c r="C97" s="27"/>
      <c r="D97" s="28" t="s">
        <v>298</v>
      </c>
      <c r="E97" s="109">
        <v>4000000000</v>
      </c>
      <c r="F97" s="114"/>
      <c r="G97" s="25">
        <f t="shared" si="11"/>
        <v>7117400120.4900017</v>
      </c>
      <c r="H97" s="25">
        <f t="shared" si="10"/>
        <v>8847562830.3099995</v>
      </c>
      <c r="I97" s="15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30"/>
    </row>
    <row r="98" spans="1:20" ht="18" customHeight="1" x14ac:dyDescent="0.3">
      <c r="A98" s="22">
        <v>46172.607777777775</v>
      </c>
      <c r="B98" s="26"/>
      <c r="C98" s="27"/>
      <c r="D98" s="28" t="s">
        <v>252</v>
      </c>
      <c r="E98" s="109">
        <v>4000000000</v>
      </c>
      <c r="F98" s="114"/>
      <c r="G98" s="25">
        <f t="shared" si="11"/>
        <v>11117400120.490002</v>
      </c>
      <c r="H98" s="25">
        <f t="shared" si="10"/>
        <v>12847562830.309999</v>
      </c>
      <c r="I98" s="15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30"/>
    </row>
    <row r="99" spans="1:20" ht="18" customHeight="1" x14ac:dyDescent="0.3">
      <c r="A99" s="22">
        <v>46172.636273148149</v>
      </c>
      <c r="B99" s="26"/>
      <c r="C99" s="27"/>
      <c r="D99" s="28" t="s">
        <v>298</v>
      </c>
      <c r="E99" s="109">
        <v>2000000000</v>
      </c>
      <c r="F99" s="114"/>
      <c r="G99" s="25">
        <f t="shared" si="11"/>
        <v>13117400120.490002</v>
      </c>
      <c r="H99" s="25">
        <f t="shared" si="10"/>
        <v>14847562830.309999</v>
      </c>
      <c r="I99" s="15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30"/>
    </row>
    <row r="100" spans="1:20" ht="18" customHeight="1" x14ac:dyDescent="0.3">
      <c r="A100" s="22">
        <v>46172.636296296296</v>
      </c>
      <c r="B100" s="26"/>
      <c r="C100" s="27"/>
      <c r="D100" s="28" t="s">
        <v>298</v>
      </c>
      <c r="E100" s="109">
        <v>5000000000</v>
      </c>
      <c r="F100" s="114"/>
      <c r="G100" s="25">
        <f t="shared" si="11"/>
        <v>18117400120.490002</v>
      </c>
      <c r="H100" s="25">
        <f t="shared" si="10"/>
        <v>19847562830.309998</v>
      </c>
      <c r="I100" s="15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30"/>
    </row>
    <row r="101" spans="1:20" ht="18" customHeight="1" x14ac:dyDescent="0.3">
      <c r="A101" s="22">
        <v>46173.337789351855</v>
      </c>
      <c r="B101" s="26"/>
      <c r="C101" s="27"/>
      <c r="D101" s="28" t="s">
        <v>57</v>
      </c>
      <c r="E101" s="178">
        <v>1992362.56</v>
      </c>
      <c r="F101" s="114"/>
      <c r="G101" s="25">
        <f t="shared" si="11"/>
        <v>18119392483.050003</v>
      </c>
      <c r="H101" s="25">
        <f t="shared" si="10"/>
        <v>19849555192.869999</v>
      </c>
      <c r="I101" s="15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30"/>
    </row>
    <row r="102" spans="1:20" ht="18" customHeight="1" x14ac:dyDescent="0.3">
      <c r="A102" s="22">
        <v>46173.337789351855</v>
      </c>
      <c r="B102" s="26"/>
      <c r="C102" s="27"/>
      <c r="D102" s="28" t="s">
        <v>49</v>
      </c>
      <c r="E102" s="114"/>
      <c r="F102" s="178">
        <v>398472.51</v>
      </c>
      <c r="G102" s="25">
        <f t="shared" si="11"/>
        <v>18118994010.540005</v>
      </c>
      <c r="H102" s="25">
        <f t="shared" si="10"/>
        <v>19849156720.360001</v>
      </c>
      <c r="I102" s="15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30"/>
    </row>
    <row r="103" spans="1:20" ht="18" customHeight="1" thickBot="1" x14ac:dyDescent="0.35">
      <c r="A103" s="22">
        <v>46173.402962962966</v>
      </c>
      <c r="B103" s="26"/>
      <c r="C103" s="27"/>
      <c r="D103" s="28" t="s">
        <v>658</v>
      </c>
      <c r="E103" s="109"/>
      <c r="F103" s="177">
        <v>2582906041</v>
      </c>
      <c r="G103" s="25">
        <f t="shared" si="11"/>
        <v>15536087969.540005</v>
      </c>
      <c r="H103" s="25">
        <f t="shared" si="10"/>
        <v>17266250679.360001</v>
      </c>
      <c r="I103" s="15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30"/>
    </row>
    <row r="104" spans="1:20" ht="18" customHeight="1" x14ac:dyDescent="0.2">
      <c r="A104" s="22"/>
      <c r="B104" s="26"/>
      <c r="C104" s="27"/>
      <c r="D104" s="77" t="s">
        <v>76</v>
      </c>
      <c r="E104" s="92">
        <f>SUM(E53:E103)</f>
        <v>22193376162.560001</v>
      </c>
      <c r="F104" s="92">
        <f>SUM(F53:F103)</f>
        <v>7198233208.5100002</v>
      </c>
      <c r="G104" s="130">
        <f>E104+E52-F104</f>
        <v>15536087969.540003</v>
      </c>
      <c r="H104" s="59">
        <f>H103</f>
        <v>17266250679.360001</v>
      </c>
      <c r="I104" s="193">
        <v>15536087969.540001</v>
      </c>
      <c r="J104" s="204">
        <f>G104-I104</f>
        <v>0</v>
      </c>
      <c r="K104" s="29"/>
      <c r="L104" s="29"/>
      <c r="M104" s="29"/>
      <c r="N104" s="29"/>
      <c r="O104" s="29"/>
      <c r="P104" s="29"/>
      <c r="Q104" s="29"/>
      <c r="R104" s="29"/>
      <c r="S104" s="29"/>
      <c r="T104" s="30"/>
    </row>
    <row r="105" spans="1:20" ht="18" customHeight="1" x14ac:dyDescent="0.3">
      <c r="A105" s="35"/>
      <c r="B105" s="50"/>
      <c r="C105" s="51"/>
      <c r="D105" s="43"/>
      <c r="E105" s="52"/>
      <c r="F105" s="46"/>
      <c r="G105" s="129"/>
      <c r="H105"/>
      <c r="I105"/>
      <c r="J105"/>
      <c r="K105" s="29"/>
      <c r="L105" s="29"/>
      <c r="M105" s="29"/>
      <c r="N105" s="29"/>
      <c r="O105" s="29"/>
      <c r="P105" s="29"/>
      <c r="Q105" s="29"/>
      <c r="R105" s="29"/>
      <c r="S105" s="29"/>
      <c r="T105" s="30"/>
    </row>
    <row r="106" spans="1:20" ht="18" customHeight="1" x14ac:dyDescent="0.3">
      <c r="A106" s="228" t="s">
        <v>659</v>
      </c>
      <c r="B106" s="228"/>
      <c r="C106" s="228"/>
      <c r="D106" s="228"/>
      <c r="E106" s="228"/>
      <c r="F106" s="228"/>
      <c r="G106" s="228"/>
      <c r="H106" s="53"/>
      <c r="I106"/>
      <c r="J106"/>
      <c r="K106" s="29"/>
      <c r="L106" s="29"/>
      <c r="M106" s="29"/>
      <c r="N106" s="29"/>
      <c r="O106" s="29"/>
      <c r="P106" s="29"/>
      <c r="Q106" s="29"/>
      <c r="R106" s="29"/>
      <c r="S106" s="29"/>
      <c r="T106" s="30"/>
    </row>
    <row r="107" spans="1:20" ht="18" customHeight="1" x14ac:dyDescent="0.3">
      <c r="A107" s="33"/>
      <c r="B107" s="33"/>
      <c r="C107" s="33"/>
      <c r="D107" s="33"/>
      <c r="E107" s="33"/>
      <c r="F107" s="33"/>
      <c r="G107" s="33"/>
      <c r="H107" s="53"/>
      <c r="I107"/>
      <c r="J107"/>
      <c r="K107" s="29"/>
      <c r="L107" s="29"/>
      <c r="M107" s="29"/>
      <c r="N107" s="29"/>
      <c r="O107" s="29"/>
      <c r="P107" s="29"/>
      <c r="Q107" s="29"/>
      <c r="R107" s="29"/>
      <c r="S107" s="29"/>
      <c r="T107" s="30"/>
    </row>
    <row r="108" spans="1:20" ht="18" customHeight="1" x14ac:dyDescent="0.3">
      <c r="A108" s="35"/>
      <c r="B108" s="50"/>
      <c r="C108" s="101" t="s">
        <v>103</v>
      </c>
      <c r="D108" s="102" t="s">
        <v>10</v>
      </c>
      <c r="E108" s="103" t="s">
        <v>104</v>
      </c>
      <c r="F108" s="104" t="s">
        <v>105</v>
      </c>
      <c r="G108" s="105" t="s">
        <v>106</v>
      </c>
      <c r="H108" s="53"/>
      <c r="I108" s="53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30"/>
    </row>
    <row r="109" spans="1:20" ht="18" customHeight="1" x14ac:dyDescent="0.3">
      <c r="A109" s="49"/>
      <c r="C109" s="26" t="s">
        <v>81</v>
      </c>
      <c r="D109" s="98" t="s">
        <v>660</v>
      </c>
      <c r="E109" s="23">
        <f>E9+E15+E27+E33+E39+E43+E52</f>
        <v>19363139735.920002</v>
      </c>
      <c r="F109" s="47"/>
      <c r="G109" s="25"/>
      <c r="H109" s="53"/>
      <c r="I109" s="53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30"/>
    </row>
    <row r="110" spans="1:20" ht="18" customHeight="1" x14ac:dyDescent="0.3">
      <c r="A110" s="49"/>
      <c r="B110" s="50"/>
      <c r="C110" s="97" t="s">
        <v>83</v>
      </c>
      <c r="D110" s="99" t="s">
        <v>661</v>
      </c>
      <c r="E110" s="23">
        <f>E10+E21+E28+E47</f>
        <v>4925839500</v>
      </c>
      <c r="F110" s="47"/>
      <c r="G110" s="25"/>
      <c r="H110" s="53"/>
      <c r="I110" s="53"/>
      <c r="K110" s="29"/>
      <c r="L110" s="29"/>
      <c r="M110" s="29"/>
      <c r="N110" s="29"/>
      <c r="O110" s="29"/>
      <c r="P110" s="29"/>
      <c r="Q110" s="29"/>
      <c r="R110" s="29"/>
      <c r="S110" s="29"/>
      <c r="T110" s="30"/>
    </row>
    <row r="111" spans="1:20" ht="18" customHeight="1" x14ac:dyDescent="0.3">
      <c r="A111" s="49"/>
      <c r="B111" s="50"/>
      <c r="C111" s="97" t="s">
        <v>85</v>
      </c>
      <c r="D111" s="99" t="s">
        <v>662</v>
      </c>
      <c r="E111" s="23">
        <f>E84+E83</f>
        <v>191355000</v>
      </c>
      <c r="F111" s="47"/>
      <c r="G111" s="25"/>
      <c r="H111" s="53"/>
      <c r="I111" s="53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30"/>
    </row>
    <row r="112" spans="1:20" ht="18" customHeight="1" x14ac:dyDescent="0.3">
      <c r="A112" s="49"/>
      <c r="B112" s="50"/>
      <c r="C112" s="97" t="s">
        <v>87</v>
      </c>
      <c r="D112" s="99" t="s">
        <v>663</v>
      </c>
      <c r="E112" s="23">
        <f>E71</f>
        <v>28800</v>
      </c>
      <c r="F112" s="47"/>
      <c r="G112" s="25"/>
      <c r="H112" s="53"/>
      <c r="I112" s="53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30"/>
    </row>
    <row r="113" spans="1:20" ht="18" customHeight="1" x14ac:dyDescent="0.3">
      <c r="A113" s="49"/>
      <c r="B113" s="50"/>
      <c r="C113" s="97" t="s">
        <v>89</v>
      </c>
      <c r="D113" s="98" t="s">
        <v>455</v>
      </c>
      <c r="E113" s="23">
        <f>E35</f>
        <v>75000</v>
      </c>
      <c r="F113" s="47"/>
      <c r="G113" s="25"/>
      <c r="H113" s="53"/>
      <c r="I113" s="53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30"/>
    </row>
    <row r="114" spans="1:20" ht="18" customHeight="1" x14ac:dyDescent="0.3">
      <c r="A114" s="49"/>
      <c r="B114" s="50"/>
      <c r="C114" s="97" t="s">
        <v>91</v>
      </c>
      <c r="D114" s="44" t="s">
        <v>86</v>
      </c>
      <c r="E114" s="23">
        <f>E101+E24</f>
        <v>5315224.3000000007</v>
      </c>
      <c r="F114" s="47"/>
      <c r="G114" s="25"/>
      <c r="H114" s="53"/>
      <c r="I114" s="53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30"/>
    </row>
    <row r="115" spans="1:20" ht="18" customHeight="1" x14ac:dyDescent="0.3">
      <c r="A115" s="49"/>
      <c r="B115" s="50"/>
      <c r="C115" s="97" t="s">
        <v>94</v>
      </c>
      <c r="D115" s="44" t="s">
        <v>90</v>
      </c>
      <c r="E115" s="31"/>
      <c r="F115" s="47">
        <f>SUM(F53:F103)-F55-F102+F45+F46+F34</f>
        <v>7218329536</v>
      </c>
      <c r="G115" s="25"/>
      <c r="H115" s="53"/>
      <c r="I115" s="53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30"/>
    </row>
    <row r="116" spans="1:20" ht="18" customHeight="1" x14ac:dyDescent="0.3">
      <c r="A116" s="49"/>
      <c r="B116" s="50"/>
      <c r="C116" s="97" t="s">
        <v>95</v>
      </c>
      <c r="D116" s="44" t="s">
        <v>92</v>
      </c>
      <c r="E116" s="31"/>
      <c r="F116" s="47">
        <f>F102+F23</f>
        <v>1063044.8599999999</v>
      </c>
      <c r="G116" s="25"/>
      <c r="H116" s="53"/>
      <c r="I116" s="53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30"/>
    </row>
    <row r="117" spans="1:20" ht="18" customHeight="1" x14ac:dyDescent="0.3">
      <c r="A117" s="49"/>
      <c r="B117" s="50"/>
      <c r="C117" s="97" t="s">
        <v>290</v>
      </c>
      <c r="D117" s="44" t="s">
        <v>93</v>
      </c>
      <c r="E117" s="31"/>
      <c r="F117" s="100">
        <f>F12+F16+F17+F29+F36+F40+F49+F55</f>
        <v>110000</v>
      </c>
      <c r="G117" s="25"/>
      <c r="H117" s="53"/>
      <c r="I117" s="53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30"/>
    </row>
    <row r="118" spans="1:20" ht="18" customHeight="1" x14ac:dyDescent="0.3">
      <c r="A118" s="49"/>
      <c r="B118" s="50"/>
      <c r="C118" s="97"/>
      <c r="D118" s="106" t="s">
        <v>107</v>
      </c>
      <c r="E118" s="64">
        <f>SUM(E109:E117)</f>
        <v>24485753260.220001</v>
      </c>
      <c r="F118" s="64">
        <f>SUM(F109:F117)</f>
        <v>7219502580.8599997</v>
      </c>
      <c r="G118" s="59">
        <f>E118-F118</f>
        <v>17266250679.360001</v>
      </c>
      <c r="H118" s="53"/>
      <c r="I118" s="53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30"/>
    </row>
    <row r="119" spans="1:20" ht="18" customHeight="1" x14ac:dyDescent="0.3">
      <c r="A119" s="49"/>
      <c r="B119" s="50"/>
      <c r="C119" s="51"/>
      <c r="D119" s="43"/>
      <c r="E119" s="52"/>
      <c r="F119" s="45"/>
      <c r="G119" s="53">
        <f>H104-G118</f>
        <v>0</v>
      </c>
      <c r="H119" s="53"/>
      <c r="I119" s="53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30"/>
    </row>
    <row r="120" spans="1:20" ht="18" customHeight="1" x14ac:dyDescent="0.3">
      <c r="A120" s="49"/>
      <c r="B120" s="50"/>
      <c r="C120" s="51"/>
      <c r="D120" s="43"/>
      <c r="E120" s="52"/>
      <c r="F120" s="45"/>
      <c r="G120" s="53"/>
      <c r="H120" s="53"/>
      <c r="I120" s="53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30"/>
    </row>
    <row r="121" spans="1:20" ht="18" customHeight="1" x14ac:dyDescent="0.3">
      <c r="A121" s="35"/>
      <c r="B121" s="36"/>
      <c r="C121" s="36"/>
      <c r="D121" s="37"/>
      <c r="E121" s="38"/>
      <c r="F121" s="34"/>
      <c r="G121" s="39"/>
      <c r="H121" s="39"/>
      <c r="I121" s="39"/>
    </row>
    <row r="122" spans="1:20" ht="18.75" customHeight="1" x14ac:dyDescent="0.3">
      <c r="B122" s="16"/>
      <c r="E122" s="225" t="s">
        <v>487</v>
      </c>
      <c r="F122" s="225"/>
      <c r="G122" s="225"/>
      <c r="H122" s="225"/>
      <c r="I122" s="16"/>
    </row>
    <row r="123" spans="1:20" ht="18.75" customHeight="1" x14ac:dyDescent="0.3">
      <c r="B123" s="16" t="s">
        <v>99</v>
      </c>
      <c r="E123" s="225" t="s">
        <v>98</v>
      </c>
      <c r="F123" s="225"/>
      <c r="G123" s="225"/>
      <c r="H123" s="225"/>
      <c r="I123" s="16"/>
    </row>
    <row r="124" spans="1:20" ht="18.75" customHeight="1" x14ac:dyDescent="0.3">
      <c r="F124" s="16"/>
    </row>
    <row r="125" spans="1:20" ht="18.75" customHeight="1" x14ac:dyDescent="0.3">
      <c r="F125" s="16"/>
    </row>
    <row r="126" spans="1:20" ht="18.75" customHeight="1" x14ac:dyDescent="0.3">
      <c r="F126" s="16"/>
    </row>
    <row r="127" spans="1:20" ht="18.75" customHeight="1" x14ac:dyDescent="0.25">
      <c r="B127" s="40" t="s">
        <v>100</v>
      </c>
      <c r="E127" s="226" t="s">
        <v>16</v>
      </c>
      <c r="F127" s="226"/>
      <c r="G127" s="226"/>
      <c r="H127" s="226"/>
      <c r="I127" s="42"/>
    </row>
    <row r="128" spans="1:20" s="17" customFormat="1" ht="19.5" customHeight="1" x14ac:dyDescent="0.3">
      <c r="A128" s="225" t="s">
        <v>14</v>
      </c>
      <c r="B128" s="225"/>
      <c r="C128" s="225"/>
      <c r="D128" s="225"/>
      <c r="E128" s="225"/>
      <c r="F128" s="225"/>
      <c r="G128" s="225"/>
      <c r="H128" s="225"/>
      <c r="I128" s="41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8" ht="19.5" customHeight="1" x14ac:dyDescent="0.3">
      <c r="A129" s="225" t="s">
        <v>101</v>
      </c>
      <c r="B129" s="225"/>
      <c r="C129" s="225"/>
      <c r="D129" s="225"/>
      <c r="E129" s="225"/>
      <c r="F129" s="225"/>
      <c r="G129" s="225"/>
      <c r="H129" s="225"/>
    </row>
    <row r="130" spans="1:8" ht="19.5" customHeight="1" x14ac:dyDescent="0.3">
      <c r="D130" s="16"/>
    </row>
    <row r="131" spans="1:8" ht="19.5" customHeight="1" x14ac:dyDescent="0.3">
      <c r="D131" s="16"/>
    </row>
    <row r="132" spans="1:8" ht="19.5" customHeight="1" x14ac:dyDescent="0.3">
      <c r="D132" s="16"/>
    </row>
    <row r="133" spans="1:8" ht="19.5" customHeight="1" x14ac:dyDescent="0.3">
      <c r="D133" s="16"/>
    </row>
    <row r="134" spans="1:8" ht="19.5" customHeight="1" x14ac:dyDescent="0.3">
      <c r="A134" s="226" t="s">
        <v>102</v>
      </c>
      <c r="B134" s="226"/>
      <c r="C134" s="226"/>
      <c r="D134" s="226"/>
      <c r="E134" s="226"/>
      <c r="F134" s="226"/>
      <c r="G134" s="226"/>
      <c r="H134" s="226"/>
    </row>
  </sheetData>
  <sortState xmlns:xlrd2="http://schemas.microsoft.com/office/spreadsheetml/2017/richdata2" ref="A53:F103">
    <sortCondition ref="A53:A103"/>
  </sortState>
  <mergeCells count="9">
    <mergeCell ref="A128:H128"/>
    <mergeCell ref="A129:H129"/>
    <mergeCell ref="A134:H134"/>
    <mergeCell ref="A1:H1"/>
    <mergeCell ref="A2:H2"/>
    <mergeCell ref="A106:G106"/>
    <mergeCell ref="E122:H122"/>
    <mergeCell ref="E123:H123"/>
    <mergeCell ref="E127:H127"/>
  </mergeCells>
  <printOptions horizontalCentered="1"/>
  <pageMargins left="0.55118110236220474" right="0.27559055118110237" top="0.87" bottom="0.68" header="0.47244094488188981" footer="0.23622047244094491"/>
  <pageSetup paperSize="9" scale="55" fitToHeight="2" orientation="portrait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47612-6AA5-4562-8E63-A431EA1CB3A1}">
  <sheetPr>
    <pageSetUpPr fitToPage="1"/>
  </sheetPr>
  <dimension ref="A1:T160"/>
  <sheetViews>
    <sheetView topLeftCell="A103" zoomScale="75" zoomScaleNormal="53" workbookViewId="0">
      <selection activeCell="F129" sqref="F129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8" width="18.21875" style="17" customWidth="1"/>
    <col min="9" max="9" width="25.6640625" style="17" bestFit="1" customWidth="1"/>
    <col min="10" max="10" width="13.44140625" style="2" customWidth="1"/>
    <col min="11" max="11" width="11" style="2" bestFit="1" customWidth="1"/>
    <col min="12" max="16384" width="9.21875" style="2"/>
  </cols>
  <sheetData>
    <row r="1" spans="1:20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  <c r="I1" s="1"/>
    </row>
    <row r="2" spans="1:20" ht="19.5" customHeight="1" x14ac:dyDescent="0.3">
      <c r="A2" s="227" t="s">
        <v>681</v>
      </c>
      <c r="B2" s="227"/>
      <c r="C2" s="227"/>
      <c r="D2" s="227"/>
      <c r="E2" s="227"/>
      <c r="F2" s="227"/>
      <c r="G2" s="227"/>
      <c r="H2" s="227"/>
      <c r="I2" s="1"/>
    </row>
    <row r="3" spans="1:20" ht="19.5" customHeight="1" thickBot="1" x14ac:dyDescent="0.35">
      <c r="A3" s="1"/>
      <c r="B3" s="3"/>
      <c r="C3" s="1"/>
      <c r="D3" s="4"/>
      <c r="E3" s="5"/>
      <c r="F3" s="5"/>
      <c r="G3" s="5"/>
      <c r="H3" s="5"/>
      <c r="I3" s="5"/>
    </row>
    <row r="4" spans="1:20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  <c r="I4" s="55"/>
    </row>
    <row r="5" spans="1:20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  <c r="I5" s="9"/>
    </row>
    <row r="6" spans="1:20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  <c r="I6" s="9"/>
    </row>
    <row r="7" spans="1:20" ht="19.5" customHeight="1" x14ac:dyDescent="0.3">
      <c r="B7" s="16"/>
      <c r="C7" s="16"/>
      <c r="F7" s="18"/>
    </row>
    <row r="8" spans="1:20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  <c r="I8" s="56"/>
    </row>
    <row r="9" spans="1:20" ht="18" customHeight="1" x14ac:dyDescent="0.3">
      <c r="A9" s="67">
        <v>46174</v>
      </c>
      <c r="B9" s="68"/>
      <c r="C9" s="69"/>
      <c r="D9" s="70" t="s">
        <v>17</v>
      </c>
      <c r="E9" s="71">
        <f>mei!G13</f>
        <v>389356466.75</v>
      </c>
      <c r="F9" s="72"/>
      <c r="G9" s="73">
        <f>E9</f>
        <v>389356466.75</v>
      </c>
      <c r="H9" s="73">
        <f>G9</f>
        <v>389356466.75</v>
      </c>
      <c r="I9"/>
      <c r="J9"/>
      <c r="K9" s="29"/>
      <c r="L9" s="29"/>
      <c r="M9" s="29"/>
      <c r="N9" s="29"/>
      <c r="O9" s="29"/>
      <c r="P9" s="29"/>
      <c r="Q9" s="29"/>
      <c r="R9" s="29"/>
      <c r="S9" s="29"/>
      <c r="T9" s="30"/>
    </row>
    <row r="10" spans="1:20" ht="18" customHeight="1" x14ac:dyDescent="0.3">
      <c r="A10" s="22">
        <v>46203</v>
      </c>
      <c r="B10" s="26"/>
      <c r="C10" s="27"/>
      <c r="D10" s="28" t="s">
        <v>248</v>
      </c>
      <c r="E10" s="31">
        <f>1372130000-1900000</f>
        <v>1370230000</v>
      </c>
      <c r="F10" s="24"/>
      <c r="G10" s="25">
        <f>(G9+E10)-F10</f>
        <v>1759586466.75</v>
      </c>
      <c r="H10" s="25">
        <f>G10</f>
        <v>1759586466.75</v>
      </c>
      <c r="I10">
        <v>1370230000</v>
      </c>
      <c r="J10"/>
      <c r="K10" s="29"/>
      <c r="L10" s="29"/>
      <c r="M10" s="29"/>
      <c r="N10" s="29"/>
      <c r="O10" s="29"/>
      <c r="P10" s="29"/>
      <c r="Q10" s="29"/>
      <c r="R10" s="29"/>
      <c r="S10" s="29"/>
      <c r="T10" s="60"/>
    </row>
    <row r="11" spans="1:20" ht="18" customHeight="1" x14ac:dyDescent="0.3">
      <c r="A11" s="22">
        <v>46203</v>
      </c>
      <c r="B11" s="26"/>
      <c r="C11" s="27"/>
      <c r="D11" s="28" t="s">
        <v>34</v>
      </c>
      <c r="E11" s="31"/>
      <c r="F11" s="24">
        <v>15000</v>
      </c>
      <c r="G11" s="25">
        <f t="shared" ref="G11:G12" si="0">(G10+E11)-F11</f>
        <v>1759571466.75</v>
      </c>
      <c r="H11" s="25">
        <f t="shared" ref="H11:H12" si="1">G11</f>
        <v>1759571466.75</v>
      </c>
      <c r="I11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60"/>
    </row>
    <row r="12" spans="1:20" ht="18" customHeight="1" thickBot="1" x14ac:dyDescent="0.35">
      <c r="A12" s="22"/>
      <c r="B12" s="26"/>
      <c r="C12" s="27"/>
      <c r="D12" s="28"/>
      <c r="E12" s="31"/>
      <c r="F12" s="24"/>
      <c r="G12" s="25">
        <f t="shared" si="0"/>
        <v>1759571466.75</v>
      </c>
      <c r="H12" s="25">
        <f t="shared" si="1"/>
        <v>1759571466.75</v>
      </c>
      <c r="I12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60"/>
    </row>
    <row r="13" spans="1:20" ht="22.05" customHeight="1" x14ac:dyDescent="0.2">
      <c r="A13" s="74"/>
      <c r="B13" s="26"/>
      <c r="C13" s="76"/>
      <c r="D13" s="77" t="s">
        <v>76</v>
      </c>
      <c r="E13" s="78">
        <f>SUM(E9:E12)</f>
        <v>1759586466.75</v>
      </c>
      <c r="F13" s="78">
        <f>SUM(F10:F12)</f>
        <v>15000</v>
      </c>
      <c r="G13" s="79">
        <f>E13-F13</f>
        <v>1759571466.75</v>
      </c>
      <c r="H13" s="25">
        <f t="shared" ref="H13" si="2">G13</f>
        <v>1759571466.75</v>
      </c>
      <c r="I13" s="193">
        <v>1759571466.75</v>
      </c>
      <c r="J13" s="194">
        <f>G13-I13</f>
        <v>0</v>
      </c>
    </row>
    <row r="14" spans="1:20" ht="15.45" customHeight="1" x14ac:dyDescent="0.3">
      <c r="A14" s="22"/>
      <c r="B14" s="26"/>
      <c r="C14" s="27"/>
      <c r="D14" s="57"/>
      <c r="E14" s="58"/>
      <c r="F14" s="58"/>
      <c r="G14" s="25"/>
      <c r="H14" s="25"/>
      <c r="I14"/>
    </row>
    <row r="15" spans="1:20" ht="18" customHeight="1" x14ac:dyDescent="0.3">
      <c r="A15" s="67">
        <v>46174</v>
      </c>
      <c r="B15" s="68"/>
      <c r="C15" s="69"/>
      <c r="D15" s="70" t="s">
        <v>19</v>
      </c>
      <c r="E15" s="71">
        <f>mei!G25</f>
        <v>741652497.76999474</v>
      </c>
      <c r="F15" s="72"/>
      <c r="G15" s="73">
        <f>E15</f>
        <v>741652497.76999474</v>
      </c>
      <c r="H15" s="73">
        <f>H13+G15</f>
        <v>2501223964.5199947</v>
      </c>
      <c r="I15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30"/>
    </row>
    <row r="16" spans="1:20" ht="18" customHeight="1" x14ac:dyDescent="0.3">
      <c r="A16" s="22">
        <v>46175.037037037036</v>
      </c>
      <c r="B16" s="26"/>
      <c r="C16" s="27"/>
      <c r="D16" s="28" t="s">
        <v>479</v>
      </c>
      <c r="E16" s="31"/>
      <c r="F16" s="23">
        <v>10000</v>
      </c>
      <c r="G16" s="23">
        <f>(G15+E16)-F16</f>
        <v>741642497.76999474</v>
      </c>
      <c r="H16" s="25">
        <f>(H15+E16)-F16</f>
        <v>2501213964.5199947</v>
      </c>
      <c r="I16"/>
      <c r="J16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1:20" ht="18" customHeight="1" x14ac:dyDescent="0.3">
      <c r="A17" s="22">
        <v>46176.089178240742</v>
      </c>
      <c r="B17" s="26"/>
      <c r="C17" s="27"/>
      <c r="D17" s="28" t="s">
        <v>34</v>
      </c>
      <c r="E17" s="31"/>
      <c r="F17" s="23">
        <v>15000</v>
      </c>
      <c r="G17" s="23">
        <f t="shared" ref="G17:G23" si="3">(G16+E17)-F17</f>
        <v>741627497.76999474</v>
      </c>
      <c r="H17" s="25">
        <f t="shared" ref="H17:H23" si="4">(H16+E17)-F17</f>
        <v>2501198964.5199947</v>
      </c>
      <c r="I17"/>
      <c r="J17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8" customHeight="1" x14ac:dyDescent="0.3">
      <c r="A18" s="22">
        <v>46181</v>
      </c>
      <c r="B18" s="26"/>
      <c r="C18" s="27"/>
      <c r="D18" s="28" t="s">
        <v>249</v>
      </c>
      <c r="E18" s="31">
        <v>2000000000</v>
      </c>
      <c r="F18" s="23"/>
      <c r="G18" s="23">
        <f t="shared" si="3"/>
        <v>2741627497.7699947</v>
      </c>
      <c r="H18" s="25">
        <f t="shared" si="4"/>
        <v>4501198964.5199947</v>
      </c>
      <c r="I18"/>
      <c r="J18"/>
      <c r="K18" s="29"/>
      <c r="L18" s="29"/>
      <c r="M18" s="29"/>
      <c r="N18" s="29"/>
      <c r="O18" s="29"/>
      <c r="P18" s="29"/>
      <c r="Q18" s="29"/>
      <c r="R18" s="29"/>
      <c r="S18" s="29"/>
      <c r="T18" s="30"/>
    </row>
    <row r="19" spans="1:20" ht="18" customHeight="1" x14ac:dyDescent="0.3">
      <c r="A19" s="22">
        <v>46200.452199074076</v>
      </c>
      <c r="B19" s="26"/>
      <c r="C19" s="27"/>
      <c r="D19" s="28" t="s">
        <v>248</v>
      </c>
      <c r="E19" s="31">
        <f>2822382000-700000</f>
        <v>2821682000</v>
      </c>
      <c r="F19" s="23"/>
      <c r="G19" s="23">
        <f t="shared" si="3"/>
        <v>5563309497.7699947</v>
      </c>
      <c r="H19" s="25">
        <f t="shared" si="4"/>
        <v>7322880964.5199947</v>
      </c>
      <c r="I19">
        <v>2821682000</v>
      </c>
      <c r="J19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1:20" ht="18" customHeight="1" x14ac:dyDescent="0.3">
      <c r="A20" s="22">
        <v>46200.452199074076</v>
      </c>
      <c r="B20" s="26"/>
      <c r="C20" s="27"/>
      <c r="D20" s="28" t="s">
        <v>464</v>
      </c>
      <c r="E20" s="31"/>
      <c r="F20" s="23">
        <v>4500000000</v>
      </c>
      <c r="G20" s="23">
        <f t="shared" si="3"/>
        <v>1063309497.7699947</v>
      </c>
      <c r="H20" s="25">
        <f t="shared" si="4"/>
        <v>2822880964.5199947</v>
      </c>
      <c r="I20"/>
      <c r="J20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ht="18" customHeight="1" x14ac:dyDescent="0.3">
      <c r="A21" s="22">
        <v>46203.452164351853</v>
      </c>
      <c r="B21" s="26"/>
      <c r="C21" s="27"/>
      <c r="D21" s="28" t="s">
        <v>49</v>
      </c>
      <c r="E21" s="31"/>
      <c r="F21" s="23">
        <v>301531.67</v>
      </c>
      <c r="G21" s="23">
        <f t="shared" si="3"/>
        <v>1063007966.0999948</v>
      </c>
      <c r="H21" s="25">
        <f t="shared" si="4"/>
        <v>2822579432.8499947</v>
      </c>
      <c r="I21"/>
      <c r="J21"/>
      <c r="K21" s="29"/>
      <c r="L21" s="29"/>
      <c r="M21" s="29"/>
      <c r="N21" s="29"/>
      <c r="O21" s="29"/>
      <c r="P21" s="29"/>
      <c r="Q21" s="29"/>
      <c r="R21" s="29"/>
      <c r="S21" s="29"/>
      <c r="T21" s="30"/>
    </row>
    <row r="22" spans="1:20" ht="18" customHeight="1" x14ac:dyDescent="0.3">
      <c r="A22" s="22">
        <v>46203.470243055555</v>
      </c>
      <c r="B22" s="26"/>
      <c r="C22" s="27"/>
      <c r="D22" s="28" t="s">
        <v>683</v>
      </c>
      <c r="E22" s="31"/>
      <c r="F22" s="23">
        <v>1000000000</v>
      </c>
      <c r="G22" s="23">
        <f t="shared" si="3"/>
        <v>63007966.099994779</v>
      </c>
      <c r="H22" s="25">
        <f t="shared" si="4"/>
        <v>1822579432.8499947</v>
      </c>
      <c r="I22"/>
      <c r="J22"/>
      <c r="K22" s="29"/>
      <c r="L22" s="29"/>
      <c r="M22" s="29"/>
      <c r="N22" s="29"/>
      <c r="O22" s="29"/>
      <c r="P22" s="29"/>
      <c r="Q22" s="29"/>
      <c r="R22" s="29"/>
      <c r="S22" s="29"/>
      <c r="T22" s="30"/>
    </row>
    <row r="23" spans="1:20" ht="18" customHeight="1" x14ac:dyDescent="0.3">
      <c r="A23" s="22">
        <v>46203.452164351853</v>
      </c>
      <c r="B23" s="26"/>
      <c r="C23" s="27"/>
      <c r="D23" s="28" t="s">
        <v>57</v>
      </c>
      <c r="E23" s="23">
        <v>1507658.36</v>
      </c>
      <c r="F23" s="23"/>
      <c r="G23" s="23">
        <f t="shared" si="3"/>
        <v>64515624.459994778</v>
      </c>
      <c r="H23" s="25">
        <f t="shared" si="4"/>
        <v>1824087091.2099946</v>
      </c>
      <c r="I23"/>
      <c r="J23"/>
      <c r="K23" s="29"/>
      <c r="L23" s="29"/>
      <c r="M23" s="29"/>
      <c r="N23" s="29"/>
      <c r="O23" s="29"/>
      <c r="P23" s="29"/>
      <c r="Q23" s="29"/>
      <c r="R23" s="29"/>
      <c r="S23" s="29"/>
      <c r="T23" s="30"/>
    </row>
    <row r="24" spans="1:20" ht="22.05" customHeight="1" x14ac:dyDescent="0.2">
      <c r="A24" s="74"/>
      <c r="B24" s="75"/>
      <c r="C24" s="76"/>
      <c r="D24" s="77" t="s">
        <v>76</v>
      </c>
      <c r="E24" s="78">
        <f>SUM(E15:E23)</f>
        <v>5564842156.1299944</v>
      </c>
      <c r="F24" s="119">
        <f>SUM(F15:F23)</f>
        <v>5500326531.6700001</v>
      </c>
      <c r="G24" s="79">
        <f>E24-F24</f>
        <v>64515624.459994316</v>
      </c>
      <c r="H24" s="25">
        <f>H23</f>
        <v>1824087091.2099946</v>
      </c>
      <c r="I24" s="194">
        <v>64515624.460000001</v>
      </c>
      <c r="J24" s="194">
        <f>G24-I24</f>
        <v>-5.6847929954528809E-6</v>
      </c>
    </row>
    <row r="25" spans="1:20" ht="22.05" customHeight="1" x14ac:dyDescent="0.3">
      <c r="A25" s="22"/>
      <c r="B25" s="26"/>
      <c r="C25" s="27"/>
      <c r="D25" s="57"/>
      <c r="E25" s="58"/>
      <c r="F25" s="58"/>
      <c r="G25" s="25"/>
      <c r="H25" s="25"/>
      <c r="I25" s="53"/>
    </row>
    <row r="26" spans="1:20" ht="18" customHeight="1" x14ac:dyDescent="0.3">
      <c r="A26" s="67">
        <v>46174</v>
      </c>
      <c r="B26" s="68"/>
      <c r="C26" s="69"/>
      <c r="D26" s="70" t="s">
        <v>21</v>
      </c>
      <c r="E26" s="71">
        <f>mei!G31</f>
        <v>173110200.15000153</v>
      </c>
      <c r="F26" s="72"/>
      <c r="G26" s="73">
        <f>E26</f>
        <v>173110200.15000153</v>
      </c>
      <c r="H26" s="73">
        <f>H24+G26</f>
        <v>1997197291.3599961</v>
      </c>
      <c r="I26"/>
      <c r="J26"/>
      <c r="K26" s="29"/>
      <c r="L26" s="29"/>
      <c r="M26" s="29"/>
      <c r="N26" s="29"/>
      <c r="O26" s="29"/>
      <c r="P26" s="29"/>
      <c r="Q26" s="29"/>
      <c r="R26" s="29"/>
      <c r="S26" s="29"/>
      <c r="T26" s="30"/>
    </row>
    <row r="27" spans="1:20" ht="18" customHeight="1" x14ac:dyDescent="0.3">
      <c r="A27" s="22">
        <v>46203</v>
      </c>
      <c r="B27" s="26"/>
      <c r="C27" s="27"/>
      <c r="D27" s="28" t="s">
        <v>248</v>
      </c>
      <c r="E27" s="23">
        <v>397420000</v>
      </c>
      <c r="F27" s="31"/>
      <c r="G27" s="25">
        <f>(G26+E27)-F27</f>
        <v>570530200.15000153</v>
      </c>
      <c r="H27" s="25">
        <f>(H26+E27)-F27</f>
        <v>2394617291.3599958</v>
      </c>
      <c r="I27"/>
      <c r="J27"/>
      <c r="K27" s="29"/>
      <c r="L27" s="29"/>
      <c r="M27" s="29"/>
      <c r="N27" s="29"/>
      <c r="O27" s="29"/>
      <c r="P27" s="29"/>
      <c r="Q27" s="29"/>
      <c r="R27" s="29"/>
      <c r="S27" s="29"/>
      <c r="T27" s="30"/>
    </row>
    <row r="28" spans="1:20" ht="18" customHeight="1" x14ac:dyDescent="0.3">
      <c r="A28" s="22">
        <v>46178</v>
      </c>
      <c r="B28" s="26"/>
      <c r="C28" s="27"/>
      <c r="D28" s="28" t="s">
        <v>249</v>
      </c>
      <c r="E28" s="31">
        <v>2000000000</v>
      </c>
      <c r="F28" s="31"/>
      <c r="G28" s="25">
        <f t="shared" ref="G28:G31" si="5">(G27+E28)-F28</f>
        <v>2570530200.1500015</v>
      </c>
      <c r="H28" s="25">
        <f t="shared" ref="H28:H31" si="6">(H27+E28)-F28</f>
        <v>4394617291.3599958</v>
      </c>
      <c r="I28"/>
      <c r="J28"/>
      <c r="K28" s="29"/>
      <c r="L28" s="29"/>
      <c r="M28" s="29"/>
      <c r="N28" s="29"/>
      <c r="O28" s="29"/>
      <c r="P28" s="29"/>
      <c r="Q28" s="29"/>
      <c r="R28" s="29"/>
      <c r="S28" s="29"/>
      <c r="T28" s="30"/>
    </row>
    <row r="29" spans="1:20" ht="18" customHeight="1" x14ac:dyDescent="0.3">
      <c r="A29" s="22">
        <v>46198</v>
      </c>
      <c r="B29" s="26"/>
      <c r="C29" s="27"/>
      <c r="D29" s="28" t="s">
        <v>684</v>
      </c>
      <c r="E29" s="31">
        <v>574555</v>
      </c>
      <c r="F29" s="31"/>
      <c r="G29" s="25">
        <f t="shared" si="5"/>
        <v>2571104755.1500015</v>
      </c>
      <c r="H29" s="25">
        <f t="shared" si="6"/>
        <v>4395191846.3599958</v>
      </c>
      <c r="I29"/>
      <c r="J29"/>
      <c r="K29" s="29"/>
      <c r="L29" s="29"/>
      <c r="M29" s="29"/>
      <c r="N29" s="29"/>
      <c r="O29" s="29"/>
      <c r="P29" s="29"/>
      <c r="Q29" s="29"/>
      <c r="R29" s="29"/>
      <c r="S29" s="29"/>
      <c r="T29" s="30"/>
    </row>
    <row r="30" spans="1:20" ht="18" customHeight="1" x14ac:dyDescent="0.3">
      <c r="A30" s="22">
        <v>46203</v>
      </c>
      <c r="B30" s="26"/>
      <c r="C30" s="27"/>
      <c r="D30" s="28" t="s">
        <v>34</v>
      </c>
      <c r="E30" s="23"/>
      <c r="F30" s="23">
        <v>15000</v>
      </c>
      <c r="G30" s="25">
        <f t="shared" si="5"/>
        <v>2571089755.1500015</v>
      </c>
      <c r="H30" s="25">
        <f t="shared" si="6"/>
        <v>4395176846.3599958</v>
      </c>
      <c r="I30"/>
      <c r="J30"/>
      <c r="K30" s="29"/>
      <c r="L30" s="29"/>
      <c r="M30" s="29"/>
      <c r="N30" s="29"/>
      <c r="O30" s="29"/>
      <c r="P30" s="29"/>
      <c r="Q30" s="29"/>
      <c r="R30" s="29"/>
      <c r="S30" s="29"/>
      <c r="T30" s="30"/>
    </row>
    <row r="31" spans="1:20" ht="18" customHeight="1" thickBot="1" x14ac:dyDescent="0.35">
      <c r="A31" s="22">
        <v>46203</v>
      </c>
      <c r="B31" s="26"/>
      <c r="C31" s="27"/>
      <c r="D31" s="28" t="s">
        <v>249</v>
      </c>
      <c r="E31" s="31"/>
      <c r="F31" s="31">
        <v>2500000000</v>
      </c>
      <c r="G31" s="25">
        <f t="shared" si="5"/>
        <v>71089755.150001526</v>
      </c>
      <c r="H31" s="25">
        <f t="shared" si="6"/>
        <v>1895176846.3599958</v>
      </c>
      <c r="I31"/>
      <c r="J31"/>
      <c r="K31" s="29"/>
      <c r="L31" s="29"/>
      <c r="M31" s="29"/>
      <c r="N31" s="29"/>
      <c r="O31" s="29"/>
      <c r="P31" s="29"/>
      <c r="Q31" s="29"/>
      <c r="R31" s="29"/>
      <c r="S31" s="29"/>
      <c r="T31" s="30"/>
    </row>
    <row r="32" spans="1:20" ht="22.05" customHeight="1" x14ac:dyDescent="0.2">
      <c r="A32" s="74"/>
      <c r="B32" s="75"/>
      <c r="C32" s="76"/>
      <c r="D32" s="77" t="s">
        <v>76</v>
      </c>
      <c r="E32" s="78">
        <f>SUM(E26:E31)</f>
        <v>2571104755.1500015</v>
      </c>
      <c r="F32" s="78">
        <f>SUM(F26:F31)</f>
        <v>2500015000</v>
      </c>
      <c r="G32" s="79">
        <f>E32-F32</f>
        <v>71089755.150001526</v>
      </c>
      <c r="H32" s="80">
        <f>H31</f>
        <v>1895176846.3599958</v>
      </c>
      <c r="I32" s="193">
        <v>71089755.150000006</v>
      </c>
      <c r="J32" s="194">
        <f>G32-I32</f>
        <v>1.5199184417724609E-6</v>
      </c>
    </row>
    <row r="33" spans="1:20" ht="18" customHeight="1" x14ac:dyDescent="0.3">
      <c r="A33" s="22"/>
      <c r="B33" s="26"/>
      <c r="C33" s="27"/>
      <c r="D33" s="66"/>
      <c r="E33" s="31"/>
      <c r="F33" s="48"/>
      <c r="G33" s="25"/>
      <c r="H33" s="25"/>
      <c r="I33" s="53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30"/>
    </row>
    <row r="34" spans="1:20" ht="18" customHeight="1" x14ac:dyDescent="0.3">
      <c r="A34" s="67">
        <v>46174</v>
      </c>
      <c r="B34" s="68"/>
      <c r="C34" s="69"/>
      <c r="D34" s="70" t="s">
        <v>20</v>
      </c>
      <c r="E34" s="71">
        <f>mei!G37</f>
        <v>58133529.280000001</v>
      </c>
      <c r="F34" s="72"/>
      <c r="G34" s="73">
        <f>E34</f>
        <v>58133529.280000001</v>
      </c>
      <c r="H34" s="73">
        <f>H32+G34</f>
        <v>1953310375.6399958</v>
      </c>
      <c r="I34" s="53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30"/>
    </row>
    <row r="35" spans="1:20" ht="18" customHeight="1" x14ac:dyDescent="0.3">
      <c r="A35" s="22">
        <v>46186</v>
      </c>
      <c r="B35" s="26"/>
      <c r="C35" s="27"/>
      <c r="D35" s="28" t="s">
        <v>619</v>
      </c>
      <c r="E35" s="23"/>
      <c r="F35" s="24">
        <f>2117300-15000</f>
        <v>2102300</v>
      </c>
      <c r="G35" s="25">
        <f>(G34+E35)-F35</f>
        <v>56031229.280000001</v>
      </c>
      <c r="H35" s="25">
        <f>(H34+E35)-F35</f>
        <v>1951208075.6399958</v>
      </c>
      <c r="I35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30"/>
    </row>
    <row r="36" spans="1:20" ht="18" customHeight="1" x14ac:dyDescent="0.3">
      <c r="A36" s="22">
        <v>46203</v>
      </c>
      <c r="B36" s="26"/>
      <c r="C36" s="27"/>
      <c r="D36" s="28" t="s">
        <v>257</v>
      </c>
      <c r="E36" s="23">
        <v>187874</v>
      </c>
      <c r="F36" s="24"/>
      <c r="G36" s="25">
        <f t="shared" ref="G36:G37" si="7">(G35+E36)-F36</f>
        <v>56219103.280000001</v>
      </c>
      <c r="H36" s="25">
        <f t="shared" ref="H36:H37" si="8">(H35+E36)-F36</f>
        <v>1951395949.6399958</v>
      </c>
      <c r="I3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30"/>
    </row>
    <row r="37" spans="1:20" ht="18" customHeight="1" x14ac:dyDescent="0.3">
      <c r="A37" s="22">
        <v>46203</v>
      </c>
      <c r="B37" s="26"/>
      <c r="C37" s="27"/>
      <c r="D37" s="44" t="s">
        <v>258</v>
      </c>
      <c r="E37" s="31"/>
      <c r="F37" s="48">
        <v>15000</v>
      </c>
      <c r="G37" s="25">
        <f t="shared" si="7"/>
        <v>56204103.280000001</v>
      </c>
      <c r="H37" s="25">
        <f t="shared" si="8"/>
        <v>1951380949.6399958</v>
      </c>
      <c r="I37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30"/>
    </row>
    <row r="38" spans="1:20" ht="22.05" customHeight="1" x14ac:dyDescent="0.2">
      <c r="A38" s="74"/>
      <c r="B38" s="75"/>
      <c r="C38" s="76"/>
      <c r="D38" s="77" t="s">
        <v>76</v>
      </c>
      <c r="E38" s="78">
        <f>SUM(E34:E37)</f>
        <v>58321403.280000001</v>
      </c>
      <c r="F38" s="78">
        <f>SUM(F34:F37)</f>
        <v>2117300</v>
      </c>
      <c r="G38" s="79">
        <f>E38-F38</f>
        <v>56204103.280000001</v>
      </c>
      <c r="H38" s="80">
        <f>H37</f>
        <v>1951380949.6399958</v>
      </c>
      <c r="I38" s="194">
        <v>56204103.280000001</v>
      </c>
      <c r="J38" s="194">
        <f>G38-I38</f>
        <v>0</v>
      </c>
    </row>
    <row r="39" spans="1:20" ht="18" customHeight="1" x14ac:dyDescent="0.3">
      <c r="A39" s="22"/>
      <c r="B39" s="26"/>
      <c r="C39" s="27"/>
      <c r="D39" s="28"/>
      <c r="E39" s="23"/>
      <c r="F39" s="24"/>
      <c r="G39" s="25"/>
      <c r="H39" s="25"/>
      <c r="I39" s="53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60"/>
    </row>
    <row r="40" spans="1:20" ht="18" customHeight="1" x14ac:dyDescent="0.3">
      <c r="A40" s="67">
        <v>46174</v>
      </c>
      <c r="B40" s="68"/>
      <c r="C40" s="69"/>
      <c r="D40" s="70" t="s">
        <v>22</v>
      </c>
      <c r="E40" s="71">
        <f>mei!G41</f>
        <v>9274301</v>
      </c>
      <c r="F40" s="72"/>
      <c r="G40" s="73">
        <f>E40</f>
        <v>9274301</v>
      </c>
      <c r="H40" s="73">
        <f>H38+G40</f>
        <v>1960655250.6399958</v>
      </c>
      <c r="I40" s="53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30"/>
    </row>
    <row r="41" spans="1:20" ht="18" customHeight="1" x14ac:dyDescent="0.3">
      <c r="A41" s="22">
        <v>46203</v>
      </c>
      <c r="B41" s="26"/>
      <c r="C41" s="27"/>
      <c r="D41" s="44" t="s">
        <v>259</v>
      </c>
      <c r="E41" s="31"/>
      <c r="F41" s="48">
        <v>15000</v>
      </c>
      <c r="G41" s="25">
        <f>G40-F41</f>
        <v>9259301</v>
      </c>
      <c r="H41" s="25">
        <f>H40-F41</f>
        <v>1960640250.6399958</v>
      </c>
      <c r="I41" s="53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0"/>
    </row>
    <row r="42" spans="1:20" ht="18" customHeight="1" x14ac:dyDescent="0.2">
      <c r="A42" s="74"/>
      <c r="B42" s="75"/>
      <c r="C42" s="76"/>
      <c r="D42" s="77" t="s">
        <v>76</v>
      </c>
      <c r="E42" s="92">
        <f>SUM(E39:E41)</f>
        <v>9274301</v>
      </c>
      <c r="F42" s="92">
        <f>SUM(F39:F41)</f>
        <v>15000</v>
      </c>
      <c r="G42" s="93">
        <f>E42-F42</f>
        <v>9259301</v>
      </c>
      <c r="H42" s="25">
        <f>H41</f>
        <v>1960640250.6399958</v>
      </c>
      <c r="I42" s="194">
        <v>9259301</v>
      </c>
      <c r="J42" s="194">
        <f>G42-I42</f>
        <v>0</v>
      </c>
      <c r="K42" s="29"/>
      <c r="L42" s="29"/>
      <c r="M42" s="29"/>
      <c r="N42" s="29"/>
      <c r="O42" s="29"/>
      <c r="P42" s="29"/>
      <c r="Q42" s="29"/>
      <c r="R42" s="29"/>
      <c r="S42" s="29"/>
      <c r="T42" s="30"/>
    </row>
    <row r="43" spans="1:20" ht="18" customHeight="1" x14ac:dyDescent="0.2">
      <c r="A43" s="22"/>
      <c r="B43" s="26"/>
      <c r="C43" s="27"/>
      <c r="D43" s="66"/>
      <c r="E43" s="31"/>
      <c r="F43" s="48"/>
      <c r="G43" s="25"/>
      <c r="H43" s="25"/>
      <c r="I43" s="53"/>
      <c r="J43" s="127"/>
      <c r="K43" s="29"/>
      <c r="L43" s="29"/>
      <c r="M43" s="29"/>
      <c r="N43" s="29"/>
      <c r="O43" s="29"/>
      <c r="P43" s="29"/>
      <c r="Q43" s="29"/>
      <c r="R43" s="29"/>
      <c r="S43" s="29"/>
      <c r="T43" s="30"/>
    </row>
    <row r="44" spans="1:20" ht="18" customHeight="1" x14ac:dyDescent="0.3">
      <c r="A44" s="67">
        <v>46174</v>
      </c>
      <c r="B44" s="68"/>
      <c r="C44" s="69"/>
      <c r="D44" s="70" t="s">
        <v>18</v>
      </c>
      <c r="E44" s="71">
        <f>mei!G50</f>
        <v>358635714.87000084</v>
      </c>
      <c r="F44" s="72"/>
      <c r="G44" s="73">
        <f>E44</f>
        <v>358635714.87000084</v>
      </c>
      <c r="H44" s="73">
        <f>H42+G44</f>
        <v>2319275965.5099964</v>
      </c>
      <c r="I44" s="53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</row>
    <row r="45" spans="1:20" ht="22.05" customHeight="1" x14ac:dyDescent="0.3">
      <c r="A45" s="22">
        <v>46203.607754629629</v>
      </c>
      <c r="B45" s="26"/>
      <c r="C45" s="27"/>
      <c r="D45" s="28" t="s">
        <v>248</v>
      </c>
      <c r="E45" s="23">
        <v>800897000</v>
      </c>
      <c r="F45" s="31"/>
      <c r="G45" s="25">
        <f>(G44+E45)-F45</f>
        <v>1159532714.8700008</v>
      </c>
      <c r="H45" s="25">
        <f>(H44+E45)-F45</f>
        <v>3120172965.5099964</v>
      </c>
      <c r="I45"/>
      <c r="J45"/>
    </row>
    <row r="46" spans="1:20" ht="22.05" customHeight="1" thickBot="1" x14ac:dyDescent="0.35">
      <c r="A46" s="22"/>
      <c r="B46" s="26"/>
      <c r="C46" s="27"/>
      <c r="D46" s="28" t="s">
        <v>34</v>
      </c>
      <c r="E46" s="23"/>
      <c r="F46" s="31">
        <v>15000</v>
      </c>
      <c r="G46" s="25">
        <f>(G45+E46)-F46</f>
        <v>1159517714.8700008</v>
      </c>
      <c r="H46" s="25">
        <f>(H45+E46)-F46</f>
        <v>3120157965.5099964</v>
      </c>
      <c r="I46"/>
      <c r="J46"/>
    </row>
    <row r="47" spans="1:20" ht="18" customHeight="1" x14ac:dyDescent="0.2">
      <c r="A47" s="22"/>
      <c r="B47" s="26"/>
      <c r="C47" s="27"/>
      <c r="D47" s="77" t="s">
        <v>76</v>
      </c>
      <c r="E47" s="92">
        <f>SUM(E44:E46)</f>
        <v>1159532714.8700008</v>
      </c>
      <c r="F47" s="92">
        <f>SUM(F45:F46)</f>
        <v>15000</v>
      </c>
      <c r="G47" s="93">
        <f>E47-F47</f>
        <v>1159517714.8700008</v>
      </c>
      <c r="H47" s="25">
        <f>H46</f>
        <v>3120157965.5099964</v>
      </c>
      <c r="I47" s="193">
        <v>1159517714.8699999</v>
      </c>
      <c r="J47" s="194">
        <f>G47-I47</f>
        <v>0</v>
      </c>
      <c r="K47" s="29"/>
      <c r="L47" s="29"/>
      <c r="M47" s="29"/>
      <c r="N47" s="29"/>
      <c r="O47" s="29"/>
      <c r="P47" s="29"/>
      <c r="Q47" s="29"/>
      <c r="R47" s="29"/>
      <c r="S47" s="29"/>
      <c r="T47" s="30"/>
    </row>
    <row r="48" spans="1:20" ht="18" customHeight="1" x14ac:dyDescent="0.3">
      <c r="A48" s="22"/>
      <c r="B48" s="26"/>
      <c r="C48" s="27"/>
      <c r="D48" s="28"/>
      <c r="E48" s="31"/>
      <c r="F48" s="24"/>
      <c r="G48" s="25"/>
      <c r="H48" s="25"/>
      <c r="I48" s="53"/>
      <c r="J48" s="206"/>
      <c r="K48" s="29"/>
      <c r="L48" s="29"/>
      <c r="M48" s="29"/>
      <c r="N48" s="29"/>
      <c r="O48" s="29"/>
      <c r="P48" s="29"/>
      <c r="Q48" s="29"/>
      <c r="R48" s="29"/>
      <c r="S48" s="29"/>
      <c r="T48" s="30"/>
    </row>
    <row r="49" spans="1:20" ht="18" customHeight="1" x14ac:dyDescent="0.3">
      <c r="A49" s="67">
        <v>46174</v>
      </c>
      <c r="B49" s="68"/>
      <c r="C49" s="69"/>
      <c r="D49" s="70" t="s">
        <v>24</v>
      </c>
      <c r="E49" s="71">
        <f>mei!G104</f>
        <v>15536087969.540003</v>
      </c>
      <c r="F49" s="72"/>
      <c r="G49" s="73">
        <f>E49</f>
        <v>15536087969.540003</v>
      </c>
      <c r="H49" s="73">
        <f>H47+G49</f>
        <v>18656245935.049999</v>
      </c>
      <c r="I49" s="53"/>
      <c r="J49"/>
      <c r="K49" s="29"/>
      <c r="L49" s="29"/>
      <c r="M49" s="29"/>
      <c r="N49" s="29"/>
      <c r="O49" s="29"/>
      <c r="P49" s="29"/>
      <c r="Q49" s="29"/>
      <c r="R49" s="29"/>
      <c r="S49" s="29"/>
      <c r="T49" s="30"/>
    </row>
    <row r="50" spans="1:20" ht="18" customHeight="1" x14ac:dyDescent="0.3">
      <c r="A50" s="22">
        <v>46176.065312500003</v>
      </c>
      <c r="B50" s="26"/>
      <c r="C50" s="27"/>
      <c r="D50" s="28" t="s">
        <v>34</v>
      </c>
      <c r="E50" s="114"/>
      <c r="F50" s="189">
        <v>10000</v>
      </c>
      <c r="G50" s="25">
        <f>(G49+E50)-F50</f>
        <v>15536077969.540003</v>
      </c>
      <c r="H50" s="25">
        <f>(H49+E50)-F50</f>
        <v>18656235935.049999</v>
      </c>
      <c r="I50" s="159"/>
      <c r="J50"/>
      <c r="K50" s="29"/>
      <c r="L50" s="29"/>
      <c r="M50" s="29"/>
      <c r="N50" s="29"/>
      <c r="O50" s="29"/>
      <c r="P50" s="29"/>
      <c r="Q50" s="29"/>
      <c r="R50" s="29"/>
      <c r="S50" s="29"/>
      <c r="T50" s="30"/>
    </row>
    <row r="51" spans="1:20" ht="18" customHeight="1" x14ac:dyDescent="0.3">
      <c r="A51" s="22">
        <v>46176.390381944446</v>
      </c>
      <c r="B51" s="26"/>
      <c r="C51" s="27"/>
      <c r="D51" s="28" t="s">
        <v>685</v>
      </c>
      <c r="E51" s="114"/>
      <c r="F51" s="189">
        <v>89520000</v>
      </c>
      <c r="G51" s="25">
        <f t="shared" ref="G51:G114" si="9">(G50+E51)-F51</f>
        <v>15446557969.540003</v>
      </c>
      <c r="H51" s="25">
        <f t="shared" ref="H51:H114" si="10">(H50+E51)-F51</f>
        <v>18566715935.049999</v>
      </c>
      <c r="I51" s="159"/>
      <c r="K51" s="29"/>
      <c r="L51" s="29"/>
      <c r="M51" s="29"/>
      <c r="N51" s="29"/>
      <c r="O51" s="29"/>
      <c r="P51" s="29"/>
      <c r="Q51" s="29"/>
      <c r="R51" s="29"/>
      <c r="S51" s="29"/>
      <c r="T51" s="30"/>
    </row>
    <row r="52" spans="1:20" ht="18" customHeight="1" x14ac:dyDescent="0.3">
      <c r="A52" s="22">
        <v>46176.619583333333</v>
      </c>
      <c r="B52" s="26"/>
      <c r="C52" s="27"/>
      <c r="D52" s="28" t="s">
        <v>686</v>
      </c>
      <c r="E52" s="114"/>
      <c r="F52" s="189">
        <v>375000000</v>
      </c>
      <c r="G52" s="25">
        <f t="shared" si="9"/>
        <v>15071557969.540003</v>
      </c>
      <c r="H52" s="25">
        <f t="shared" si="10"/>
        <v>18191715935.049999</v>
      </c>
      <c r="I52" s="15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30"/>
    </row>
    <row r="53" spans="1:20" ht="18" customHeight="1" x14ac:dyDescent="0.3">
      <c r="A53" s="22">
        <v>46176.619583333333</v>
      </c>
      <c r="B53" s="26"/>
      <c r="C53" s="27"/>
      <c r="D53" s="28" t="s">
        <v>51</v>
      </c>
      <c r="E53" s="114"/>
      <c r="F53" s="189">
        <v>25000</v>
      </c>
      <c r="G53" s="25">
        <f t="shared" si="9"/>
        <v>15071532969.540003</v>
      </c>
      <c r="H53" s="25">
        <f t="shared" si="10"/>
        <v>18191690935.049999</v>
      </c>
      <c r="I53" s="15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30"/>
    </row>
    <row r="54" spans="1:20" ht="18" customHeight="1" x14ac:dyDescent="0.3">
      <c r="A54" s="22">
        <v>46176.61959490741</v>
      </c>
      <c r="B54" s="26"/>
      <c r="C54" s="27"/>
      <c r="D54" s="28" t="s">
        <v>687</v>
      </c>
      <c r="E54" s="114"/>
      <c r="F54" s="189">
        <v>375000000</v>
      </c>
      <c r="G54" s="25">
        <f t="shared" si="9"/>
        <v>14696532969.540003</v>
      </c>
      <c r="H54" s="25">
        <f t="shared" si="10"/>
        <v>17816690935.049999</v>
      </c>
      <c r="I54" s="15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30"/>
    </row>
    <row r="55" spans="1:20" ht="18" customHeight="1" x14ac:dyDescent="0.3">
      <c r="A55" s="22">
        <v>46176.61959490741</v>
      </c>
      <c r="B55" s="26"/>
      <c r="C55" s="27"/>
      <c r="D55" s="28" t="s">
        <v>51</v>
      </c>
      <c r="E55" s="114"/>
      <c r="F55" s="189">
        <v>25000</v>
      </c>
      <c r="G55" s="25">
        <f t="shared" si="9"/>
        <v>14696507969.540003</v>
      </c>
      <c r="H55" s="25">
        <f t="shared" si="10"/>
        <v>17816665935.049999</v>
      </c>
      <c r="I55" s="15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30"/>
    </row>
    <row r="56" spans="1:20" ht="18" customHeight="1" x14ac:dyDescent="0.3">
      <c r="A56" s="22">
        <v>46177.661851851852</v>
      </c>
      <c r="B56" s="26"/>
      <c r="C56" s="27"/>
      <c r="D56" s="28" t="s">
        <v>688</v>
      </c>
      <c r="E56" s="189">
        <v>7021600</v>
      </c>
      <c r="F56" s="189"/>
      <c r="G56" s="25">
        <f t="shared" si="9"/>
        <v>14703529569.540003</v>
      </c>
      <c r="H56" s="25">
        <f t="shared" si="10"/>
        <v>17823687535.049999</v>
      </c>
      <c r="I56" s="15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8" customHeight="1" x14ac:dyDescent="0.3">
      <c r="A57" s="22">
        <v>46177.830682870372</v>
      </c>
      <c r="B57" s="26"/>
      <c r="C57" s="27"/>
      <c r="D57" s="28" t="s">
        <v>689</v>
      </c>
      <c r="E57" s="114"/>
      <c r="F57" s="189">
        <v>75000000</v>
      </c>
      <c r="G57" s="25">
        <f t="shared" si="9"/>
        <v>14628529569.540003</v>
      </c>
      <c r="H57" s="25">
        <f t="shared" si="10"/>
        <v>17748687535.049999</v>
      </c>
      <c r="I57" s="15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30"/>
    </row>
    <row r="58" spans="1:20" ht="18" customHeight="1" x14ac:dyDescent="0.3">
      <c r="A58" s="22">
        <v>46177.830682870372</v>
      </c>
      <c r="B58" s="26"/>
      <c r="C58" s="27"/>
      <c r="D58" s="28" t="s">
        <v>51</v>
      </c>
      <c r="E58" s="189"/>
      <c r="F58" s="114">
        <v>2500</v>
      </c>
      <c r="G58" s="25">
        <f t="shared" si="9"/>
        <v>14628527069.540003</v>
      </c>
      <c r="H58" s="25">
        <f t="shared" si="10"/>
        <v>17748685035.049999</v>
      </c>
      <c r="I58" s="15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30"/>
    </row>
    <row r="59" spans="1:20" ht="18" customHeight="1" x14ac:dyDescent="0.3">
      <c r="A59" s="22">
        <v>46177.830682870372</v>
      </c>
      <c r="B59" s="26"/>
      <c r="C59" s="27"/>
      <c r="D59" s="28" t="s">
        <v>690</v>
      </c>
      <c r="E59" s="114"/>
      <c r="F59" s="189">
        <v>75000000</v>
      </c>
      <c r="G59" s="25">
        <f t="shared" si="9"/>
        <v>14553527069.540003</v>
      </c>
      <c r="H59" s="25">
        <f t="shared" si="10"/>
        <v>17673685035.049999</v>
      </c>
      <c r="I59" s="15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30"/>
    </row>
    <row r="60" spans="1:20" ht="18" customHeight="1" x14ac:dyDescent="0.3">
      <c r="A60" s="22">
        <v>46177.830682870372</v>
      </c>
      <c r="B60" s="26"/>
      <c r="C60" s="27"/>
      <c r="D60" s="28" t="s">
        <v>51</v>
      </c>
      <c r="E60" s="114"/>
      <c r="F60" s="189">
        <v>2500</v>
      </c>
      <c r="G60" s="25">
        <f t="shared" si="9"/>
        <v>14553524569.540003</v>
      </c>
      <c r="H60" s="25">
        <f t="shared" si="10"/>
        <v>17673682535.049999</v>
      </c>
      <c r="I60" s="15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30"/>
    </row>
    <row r="61" spans="1:20" ht="18" customHeight="1" x14ac:dyDescent="0.3">
      <c r="A61" s="22">
        <v>46178.578680555554</v>
      </c>
      <c r="B61" s="26"/>
      <c r="C61" s="27"/>
      <c r="D61" s="28" t="s">
        <v>691</v>
      </c>
      <c r="E61" s="114"/>
      <c r="F61" s="189">
        <v>346750000</v>
      </c>
      <c r="G61" s="25">
        <f t="shared" si="9"/>
        <v>14206774569.540003</v>
      </c>
      <c r="H61" s="25">
        <f t="shared" si="10"/>
        <v>17326932535.049999</v>
      </c>
      <c r="I61" s="15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30"/>
    </row>
    <row r="62" spans="1:20" ht="18" customHeight="1" x14ac:dyDescent="0.3">
      <c r="A62" s="22">
        <v>46178.578680555554</v>
      </c>
      <c r="B62" s="26"/>
      <c r="C62" s="27"/>
      <c r="D62" s="28" t="s">
        <v>692</v>
      </c>
      <c r="E62" s="114"/>
      <c r="F62" s="189">
        <v>40810000</v>
      </c>
      <c r="G62" s="25">
        <f t="shared" si="9"/>
        <v>14165964569.540003</v>
      </c>
      <c r="H62" s="25">
        <f t="shared" si="10"/>
        <v>17286122535.049999</v>
      </c>
      <c r="I62" s="15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ht="18" customHeight="1" x14ac:dyDescent="0.3">
      <c r="A63" s="22">
        <v>46178.578692129631</v>
      </c>
      <c r="B63" s="26"/>
      <c r="C63" s="27"/>
      <c r="D63" s="28" t="s">
        <v>693</v>
      </c>
      <c r="E63" s="114"/>
      <c r="F63" s="189">
        <v>76164275</v>
      </c>
      <c r="G63" s="25">
        <f t="shared" si="9"/>
        <v>14089800294.540003</v>
      </c>
      <c r="H63" s="25">
        <f t="shared" si="10"/>
        <v>17209958260.049999</v>
      </c>
      <c r="I63" s="29"/>
      <c r="J63" s="29"/>
      <c r="K63" s="29"/>
      <c r="M63" s="29"/>
      <c r="N63" s="29"/>
      <c r="O63" s="29"/>
      <c r="P63" s="29"/>
      <c r="Q63" s="29"/>
      <c r="R63" s="29"/>
      <c r="S63" s="29"/>
      <c r="T63" s="30"/>
    </row>
    <row r="64" spans="1:20" ht="18" customHeight="1" x14ac:dyDescent="0.3">
      <c r="A64" s="22">
        <v>46178.578703703701</v>
      </c>
      <c r="B64" s="26"/>
      <c r="C64" s="27"/>
      <c r="D64" s="28" t="s">
        <v>464</v>
      </c>
      <c r="E64" s="114"/>
      <c r="F64" s="189">
        <v>2000000000</v>
      </c>
      <c r="G64" s="25">
        <f t="shared" si="9"/>
        <v>12089800294.540003</v>
      </c>
      <c r="H64" s="25">
        <f t="shared" si="10"/>
        <v>15209958260.049999</v>
      </c>
      <c r="I64" s="15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8" customHeight="1" x14ac:dyDescent="0.3">
      <c r="A65" s="22">
        <v>46178.778587962966</v>
      </c>
      <c r="B65" s="26"/>
      <c r="C65" s="27"/>
      <c r="D65" s="28" t="s">
        <v>694</v>
      </c>
      <c r="E65" s="114"/>
      <c r="F65" s="189">
        <v>25000000</v>
      </c>
      <c r="G65" s="25">
        <f t="shared" si="9"/>
        <v>12064800294.540003</v>
      </c>
      <c r="H65" s="25">
        <f t="shared" si="10"/>
        <v>15184958260.049999</v>
      </c>
      <c r="I65" s="15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ht="18" customHeight="1" x14ac:dyDescent="0.3">
      <c r="A66" s="22">
        <v>46178.778599537036</v>
      </c>
      <c r="B66" s="26"/>
      <c r="C66" s="27"/>
      <c r="D66" s="28" t="s">
        <v>695</v>
      </c>
      <c r="E66" s="114"/>
      <c r="F66" s="189">
        <v>25000000</v>
      </c>
      <c r="G66" s="25">
        <f t="shared" si="9"/>
        <v>12039800294.540003</v>
      </c>
      <c r="H66" s="25">
        <f t="shared" si="10"/>
        <v>15159958260.049999</v>
      </c>
      <c r="I66" s="15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30"/>
    </row>
    <row r="67" spans="1:20" ht="18" customHeight="1" x14ac:dyDescent="0.3">
      <c r="A67" s="22">
        <v>46181.461701388886</v>
      </c>
      <c r="B67" s="26"/>
      <c r="C67" s="27"/>
      <c r="D67" s="28" t="s">
        <v>464</v>
      </c>
      <c r="E67" s="114"/>
      <c r="F67" s="189">
        <v>2000000000</v>
      </c>
      <c r="G67" s="25">
        <f t="shared" si="9"/>
        <v>10039800294.540003</v>
      </c>
      <c r="H67" s="25">
        <f t="shared" si="10"/>
        <v>13159958260.049999</v>
      </c>
      <c r="I67" s="15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30"/>
    </row>
    <row r="68" spans="1:20" ht="18" customHeight="1" x14ac:dyDescent="0.3">
      <c r="A68" s="22">
        <v>46181.461712962962</v>
      </c>
      <c r="B68" s="26"/>
      <c r="C68" s="27"/>
      <c r="D68" s="28" t="s">
        <v>696</v>
      </c>
      <c r="E68" s="189"/>
      <c r="F68" s="114">
        <v>517500000</v>
      </c>
      <c r="G68" s="25">
        <f t="shared" si="9"/>
        <v>9522300294.5400028</v>
      </c>
      <c r="H68" s="25">
        <f t="shared" si="10"/>
        <v>12642458260.049999</v>
      </c>
      <c r="I68" s="15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30"/>
    </row>
    <row r="69" spans="1:20" ht="18" customHeight="1" x14ac:dyDescent="0.3">
      <c r="A69" s="22">
        <v>46181.461712962962</v>
      </c>
      <c r="B69" s="26"/>
      <c r="C69" s="27"/>
      <c r="D69" s="28" t="s">
        <v>51</v>
      </c>
      <c r="E69" s="114"/>
      <c r="F69" s="189">
        <v>25000</v>
      </c>
      <c r="G69" s="25">
        <f t="shared" si="9"/>
        <v>9522275294.5400028</v>
      </c>
      <c r="H69" s="25">
        <f t="shared" si="10"/>
        <v>12642433260.049999</v>
      </c>
      <c r="I69" s="15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30"/>
    </row>
    <row r="70" spans="1:20" ht="18" customHeight="1" x14ac:dyDescent="0.3">
      <c r="A70" s="22">
        <v>46181.547476851854</v>
      </c>
      <c r="B70" s="26"/>
      <c r="C70" s="27"/>
      <c r="D70" s="28" t="s">
        <v>697</v>
      </c>
      <c r="E70" s="114"/>
      <c r="F70" s="189">
        <v>1047513975</v>
      </c>
      <c r="G70" s="25">
        <f t="shared" si="9"/>
        <v>8474761319.5400028</v>
      </c>
      <c r="H70" s="25">
        <f t="shared" si="10"/>
        <v>11594919285.049999</v>
      </c>
      <c r="I70" s="15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30"/>
    </row>
    <row r="71" spans="1:20" ht="18" customHeight="1" x14ac:dyDescent="0.3">
      <c r="A71" s="22">
        <v>46181.547476851854</v>
      </c>
      <c r="B71" s="26"/>
      <c r="C71" s="27"/>
      <c r="D71" s="28" t="s">
        <v>51</v>
      </c>
      <c r="E71" s="114"/>
      <c r="F71" s="189">
        <v>25000</v>
      </c>
      <c r="G71" s="25">
        <f t="shared" si="9"/>
        <v>8474736319.5400028</v>
      </c>
      <c r="H71" s="25">
        <f t="shared" si="10"/>
        <v>11594894285.049999</v>
      </c>
      <c r="I71" s="15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8" customHeight="1" x14ac:dyDescent="0.3">
      <c r="A72" s="22">
        <v>46181.547488425924</v>
      </c>
      <c r="B72" s="26"/>
      <c r="C72" s="27"/>
      <c r="D72" s="28" t="s">
        <v>698</v>
      </c>
      <c r="E72" s="114"/>
      <c r="F72" s="189">
        <v>39013000</v>
      </c>
      <c r="G72" s="25">
        <f t="shared" si="9"/>
        <v>8435723319.5400028</v>
      </c>
      <c r="H72" s="25">
        <f t="shared" si="10"/>
        <v>11555881285.049999</v>
      </c>
      <c r="I72" s="15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8" customHeight="1" x14ac:dyDescent="0.3">
      <c r="A73" s="22">
        <v>46182.639236111114</v>
      </c>
      <c r="B73" s="26"/>
      <c r="C73" s="27"/>
      <c r="D73" s="28" t="s">
        <v>699</v>
      </c>
      <c r="E73" s="114"/>
      <c r="F73" s="189">
        <v>5500000000</v>
      </c>
      <c r="G73" s="25">
        <f t="shared" si="9"/>
        <v>2935723319.5400028</v>
      </c>
      <c r="H73" s="25">
        <f t="shared" si="10"/>
        <v>6055881285.0499992</v>
      </c>
      <c r="I73" s="15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8" customHeight="1" x14ac:dyDescent="0.3">
      <c r="A74" s="22">
        <v>46182.639236111114</v>
      </c>
      <c r="B74" s="26"/>
      <c r="C74" s="27"/>
      <c r="D74" s="28" t="s">
        <v>51</v>
      </c>
      <c r="E74" s="114"/>
      <c r="F74" s="189">
        <v>25000</v>
      </c>
      <c r="G74" s="25">
        <f t="shared" si="9"/>
        <v>2935698319.5400028</v>
      </c>
      <c r="H74" s="25">
        <f t="shared" si="10"/>
        <v>6055856285.0499992</v>
      </c>
      <c r="I74" s="15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 ht="18" customHeight="1" x14ac:dyDescent="0.3">
      <c r="A75" s="22">
        <v>46184.491076388891</v>
      </c>
      <c r="B75" s="26"/>
      <c r="C75" s="27"/>
      <c r="D75" s="28" t="s">
        <v>700</v>
      </c>
      <c r="E75" s="114"/>
      <c r="F75" s="189">
        <v>60219000</v>
      </c>
      <c r="G75" s="25">
        <f t="shared" si="9"/>
        <v>2875479319.5400028</v>
      </c>
      <c r="H75" s="25">
        <f t="shared" si="10"/>
        <v>5995637285.0499992</v>
      </c>
      <c r="I75" s="15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 ht="18" customHeight="1" x14ac:dyDescent="0.3">
      <c r="A76" s="22">
        <v>46184.491099537037</v>
      </c>
      <c r="B76" s="26"/>
      <c r="C76" s="27"/>
      <c r="D76" s="28" t="s">
        <v>701</v>
      </c>
      <c r="E76" s="114"/>
      <c r="F76" s="189">
        <v>389330817</v>
      </c>
      <c r="G76" s="25">
        <f t="shared" si="9"/>
        <v>2486148502.5400028</v>
      </c>
      <c r="H76" s="25">
        <f t="shared" si="10"/>
        <v>5606306468.0499992</v>
      </c>
      <c r="I76" s="15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 ht="18" customHeight="1" x14ac:dyDescent="0.3">
      <c r="A77" s="22">
        <v>46184.491111111114</v>
      </c>
      <c r="B77" s="26"/>
      <c r="C77" s="27"/>
      <c r="D77" s="28" t="s">
        <v>702</v>
      </c>
      <c r="E77" s="114"/>
      <c r="F77" s="189">
        <v>114501735</v>
      </c>
      <c r="G77" s="25">
        <f t="shared" si="9"/>
        <v>2371646767.5400028</v>
      </c>
      <c r="H77" s="25">
        <f t="shared" si="10"/>
        <v>5491804733.0499992</v>
      </c>
      <c r="I77" s="15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 ht="18" customHeight="1" x14ac:dyDescent="0.3">
      <c r="A78" s="22">
        <v>46184.491122685184</v>
      </c>
      <c r="B78" s="26"/>
      <c r="C78" s="27"/>
      <c r="D78" s="28" t="s">
        <v>703</v>
      </c>
      <c r="E78" s="114"/>
      <c r="F78" s="189">
        <v>131547826</v>
      </c>
      <c r="G78" s="25">
        <f t="shared" si="9"/>
        <v>2240098941.5400028</v>
      </c>
      <c r="H78" s="25">
        <f t="shared" si="10"/>
        <v>5360256907.0499992</v>
      </c>
      <c r="I78" s="15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 ht="18" customHeight="1" x14ac:dyDescent="0.3">
      <c r="A79" s="22">
        <v>46187.258449074077</v>
      </c>
      <c r="B79" s="26"/>
      <c r="C79" s="27"/>
      <c r="D79" s="28" t="s">
        <v>704</v>
      </c>
      <c r="E79" s="114"/>
      <c r="F79" s="189">
        <v>5000000</v>
      </c>
      <c r="G79" s="25">
        <f t="shared" si="9"/>
        <v>2235098941.5400028</v>
      </c>
      <c r="H79" s="25">
        <f t="shared" si="10"/>
        <v>5355256907.0499992</v>
      </c>
      <c r="I79" s="15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 ht="18" customHeight="1" x14ac:dyDescent="0.3">
      <c r="A80" s="22">
        <v>46188.308449074073</v>
      </c>
      <c r="B80" s="26"/>
      <c r="C80" s="27"/>
      <c r="D80" s="28" t="s">
        <v>705</v>
      </c>
      <c r="E80" s="189">
        <v>136215000</v>
      </c>
      <c r="F80" s="189"/>
      <c r="G80" s="25">
        <f t="shared" si="9"/>
        <v>2371313941.5400028</v>
      </c>
      <c r="H80" s="25">
        <f t="shared" si="10"/>
        <v>5491471907.0499992</v>
      </c>
      <c r="I80" s="15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1:20" ht="18" customHeight="1" x14ac:dyDescent="0.3">
      <c r="A81" s="22">
        <v>46189.426226851851</v>
      </c>
      <c r="B81" s="26"/>
      <c r="C81" s="27"/>
      <c r="D81" s="28" t="s">
        <v>706</v>
      </c>
      <c r="E81" s="114"/>
      <c r="F81" s="189">
        <v>117327300</v>
      </c>
      <c r="G81" s="25">
        <f t="shared" si="9"/>
        <v>2253986641.5400028</v>
      </c>
      <c r="H81" s="25">
        <f t="shared" si="10"/>
        <v>5374144607.0499992</v>
      </c>
      <c r="I81" s="15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1:20" ht="18" customHeight="1" x14ac:dyDescent="0.3">
      <c r="A82" s="22">
        <v>46189.426238425927</v>
      </c>
      <c r="B82" s="26"/>
      <c r="C82" s="27"/>
      <c r="D82" s="28" t="s">
        <v>707</v>
      </c>
      <c r="E82" s="114"/>
      <c r="F82" s="189">
        <v>3000000</v>
      </c>
      <c r="G82" s="25">
        <f t="shared" si="9"/>
        <v>2250986641.5400028</v>
      </c>
      <c r="H82" s="25">
        <f t="shared" si="10"/>
        <v>5371144607.0499992</v>
      </c>
      <c r="I82" s="15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1:20" ht="18" customHeight="1" x14ac:dyDescent="0.3">
      <c r="A83" s="22">
        <v>46189.426249999997</v>
      </c>
      <c r="B83" s="26"/>
      <c r="C83" s="27"/>
      <c r="D83" s="28" t="s">
        <v>708</v>
      </c>
      <c r="E83" s="114"/>
      <c r="F83" s="189">
        <v>173348</v>
      </c>
      <c r="G83" s="25">
        <f t="shared" si="9"/>
        <v>2250813293.5400028</v>
      </c>
      <c r="H83" s="25">
        <f t="shared" si="10"/>
        <v>5370971259.0499992</v>
      </c>
      <c r="I83" s="15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1:20" ht="18" customHeight="1" x14ac:dyDescent="0.3">
      <c r="A84" s="22">
        <v>46189.426261574074</v>
      </c>
      <c r="B84" s="26"/>
      <c r="C84" s="27"/>
      <c r="D84" s="28" t="s">
        <v>709</v>
      </c>
      <c r="E84" s="114"/>
      <c r="F84" s="189">
        <v>48212301</v>
      </c>
      <c r="G84" s="25">
        <f t="shared" si="9"/>
        <v>2202600992.5400028</v>
      </c>
      <c r="H84" s="25">
        <f t="shared" si="10"/>
        <v>5322758958.0499992</v>
      </c>
      <c r="I84" s="15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1:20" ht="18" customHeight="1" x14ac:dyDescent="0.3">
      <c r="A85" s="22">
        <v>46189.426261574074</v>
      </c>
      <c r="B85" s="26"/>
      <c r="C85" s="27"/>
      <c r="D85" s="28" t="s">
        <v>51</v>
      </c>
      <c r="E85" s="114"/>
      <c r="F85" s="189">
        <v>2500</v>
      </c>
      <c r="G85" s="25">
        <f t="shared" si="9"/>
        <v>2202598492.5400028</v>
      </c>
      <c r="H85" s="25">
        <f t="shared" si="10"/>
        <v>5322756458.0499992</v>
      </c>
      <c r="I85" s="15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1:20" ht="18" customHeight="1" x14ac:dyDescent="0.3">
      <c r="A86" s="22">
        <v>46189.42627314815</v>
      </c>
      <c r="B86" s="26"/>
      <c r="C86" s="27"/>
      <c r="D86" s="28" t="s">
        <v>710</v>
      </c>
      <c r="E86" s="114"/>
      <c r="F86" s="189">
        <v>652314700</v>
      </c>
      <c r="G86" s="25">
        <f t="shared" si="9"/>
        <v>1550283792.5400028</v>
      </c>
      <c r="H86" s="25">
        <f t="shared" si="10"/>
        <v>4670441758.0499992</v>
      </c>
      <c r="I86" s="15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1:20" ht="18" customHeight="1" x14ac:dyDescent="0.3">
      <c r="A87" s="22">
        <v>46189.42628472222</v>
      </c>
      <c r="B87" s="26"/>
      <c r="C87" s="27"/>
      <c r="D87" s="28" t="s">
        <v>711</v>
      </c>
      <c r="E87" s="114"/>
      <c r="F87" s="189">
        <v>199736900</v>
      </c>
      <c r="G87" s="25">
        <f t="shared" si="9"/>
        <v>1350546892.5400028</v>
      </c>
      <c r="H87" s="25">
        <f t="shared" si="10"/>
        <v>4470704858.0499992</v>
      </c>
      <c r="I87" s="15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1:20" ht="18" customHeight="1" x14ac:dyDescent="0.3">
      <c r="A88" s="22">
        <v>46189.42628472222</v>
      </c>
      <c r="B88" s="26"/>
      <c r="C88" s="27"/>
      <c r="D88" s="28" t="s">
        <v>712</v>
      </c>
      <c r="E88" s="114"/>
      <c r="F88" s="189">
        <v>38388721</v>
      </c>
      <c r="G88" s="25">
        <f t="shared" si="9"/>
        <v>1312158171.5400028</v>
      </c>
      <c r="H88" s="25">
        <f t="shared" si="10"/>
        <v>4432316137.0499992</v>
      </c>
      <c r="I88" s="205">
        <v>38388721</v>
      </c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1:20" ht="18" customHeight="1" x14ac:dyDescent="0.3">
      <c r="A89" s="22">
        <v>46189.426296296297</v>
      </c>
      <c r="B89" s="26"/>
      <c r="C89" s="27"/>
      <c r="D89" s="28" t="s">
        <v>713</v>
      </c>
      <c r="E89" s="114"/>
      <c r="F89" s="189">
        <v>240405355</v>
      </c>
      <c r="G89" s="25">
        <f t="shared" si="9"/>
        <v>1071752816.5400028</v>
      </c>
      <c r="H89" s="25">
        <f t="shared" si="10"/>
        <v>4191910782.0499992</v>
      </c>
      <c r="I89" s="15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30"/>
    </row>
    <row r="90" spans="1:20" ht="18" customHeight="1" x14ac:dyDescent="0.3">
      <c r="A90" s="22">
        <v>46189.426296296297</v>
      </c>
      <c r="B90" s="26"/>
      <c r="C90" s="27"/>
      <c r="D90" s="28" t="s">
        <v>714</v>
      </c>
      <c r="E90" s="114"/>
      <c r="F90" s="189">
        <v>15000000</v>
      </c>
      <c r="G90" s="25">
        <f t="shared" si="9"/>
        <v>1056752816.5400028</v>
      </c>
      <c r="H90" s="25">
        <f t="shared" si="10"/>
        <v>4176910782.0499992</v>
      </c>
      <c r="I90" s="15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30"/>
    </row>
    <row r="91" spans="1:20" ht="18" customHeight="1" x14ac:dyDescent="0.3">
      <c r="A91" s="22">
        <v>46189.426307870373</v>
      </c>
      <c r="B91" s="26"/>
      <c r="C91" s="27"/>
      <c r="D91" s="28" t="s">
        <v>715</v>
      </c>
      <c r="E91" s="114"/>
      <c r="F91" s="189">
        <v>96121481</v>
      </c>
      <c r="G91" s="25">
        <f t="shared" si="9"/>
        <v>960631335.54000282</v>
      </c>
      <c r="H91" s="25">
        <f t="shared" si="10"/>
        <v>4080789301.0499992</v>
      </c>
      <c r="I91" s="15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30"/>
    </row>
    <row r="92" spans="1:20" ht="18" customHeight="1" x14ac:dyDescent="0.3">
      <c r="A92" s="22">
        <v>46189.426307870373</v>
      </c>
      <c r="B92" s="26"/>
      <c r="C92" s="27"/>
      <c r="D92" s="28" t="s">
        <v>51</v>
      </c>
      <c r="E92" s="114"/>
      <c r="F92" s="189">
        <v>2500</v>
      </c>
      <c r="G92" s="25">
        <f t="shared" si="9"/>
        <v>960628835.54000282</v>
      </c>
      <c r="H92" s="25">
        <f t="shared" si="10"/>
        <v>4080786801.0499992</v>
      </c>
      <c r="I92" s="15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30"/>
    </row>
    <row r="93" spans="1:20" ht="18" customHeight="1" x14ac:dyDescent="0.3">
      <c r="A93" s="22">
        <v>46189.42900462963</v>
      </c>
      <c r="B93" s="26"/>
      <c r="C93" s="27"/>
      <c r="D93" s="28" t="s">
        <v>716</v>
      </c>
      <c r="E93" s="114"/>
      <c r="F93" s="189">
        <v>4865000</v>
      </c>
      <c r="G93" s="25">
        <f t="shared" si="9"/>
        <v>955763835.54000282</v>
      </c>
      <c r="H93" s="25">
        <f t="shared" si="10"/>
        <v>4075921801.0499992</v>
      </c>
      <c r="I93" s="15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30"/>
    </row>
    <row r="94" spans="1:20" ht="18" customHeight="1" x14ac:dyDescent="0.3">
      <c r="A94" s="22">
        <v>46189.429016203707</v>
      </c>
      <c r="B94" s="26"/>
      <c r="C94" s="27"/>
      <c r="D94" s="28" t="s">
        <v>717</v>
      </c>
      <c r="E94" s="114"/>
      <c r="F94" s="189">
        <v>10000</v>
      </c>
      <c r="G94" s="25">
        <f t="shared" si="9"/>
        <v>955753835.54000282</v>
      </c>
      <c r="H94" s="25">
        <f t="shared" si="10"/>
        <v>4075911801.0499992</v>
      </c>
      <c r="I94" s="15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30"/>
    </row>
    <row r="95" spans="1:20" ht="18" customHeight="1" x14ac:dyDescent="0.3">
      <c r="A95" s="22">
        <v>46189.429062499999</v>
      </c>
      <c r="B95" s="26"/>
      <c r="C95" s="27"/>
      <c r="D95" s="28" t="s">
        <v>718</v>
      </c>
      <c r="E95" s="114"/>
      <c r="F95" s="189">
        <v>21860000</v>
      </c>
      <c r="G95" s="25">
        <f t="shared" si="9"/>
        <v>933893835.54000282</v>
      </c>
      <c r="H95" s="25">
        <f t="shared" si="10"/>
        <v>4054051801.0499992</v>
      </c>
      <c r="I95" s="15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30"/>
    </row>
    <row r="96" spans="1:20" ht="18" customHeight="1" x14ac:dyDescent="0.3">
      <c r="A96" s="22">
        <v>46189.429085648146</v>
      </c>
      <c r="B96" s="26"/>
      <c r="C96" s="27"/>
      <c r="D96" s="28" t="s">
        <v>719</v>
      </c>
      <c r="E96" s="114"/>
      <c r="F96" s="189">
        <v>4780000</v>
      </c>
      <c r="G96" s="25">
        <f t="shared" si="9"/>
        <v>929113835.54000282</v>
      </c>
      <c r="H96" s="25">
        <f t="shared" si="10"/>
        <v>4049271801.0499992</v>
      </c>
      <c r="I96" s="15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30"/>
    </row>
    <row r="97" spans="1:20" ht="18" customHeight="1" x14ac:dyDescent="0.3">
      <c r="A97" s="22">
        <v>46189.677222222221</v>
      </c>
      <c r="B97" s="26"/>
      <c r="C97" s="27"/>
      <c r="D97" s="28" t="s">
        <v>51</v>
      </c>
      <c r="E97" s="114"/>
      <c r="F97" s="189">
        <v>2500</v>
      </c>
      <c r="G97" s="25">
        <f t="shared" si="9"/>
        <v>929111335.54000282</v>
      </c>
      <c r="H97" s="25">
        <f t="shared" si="10"/>
        <v>4049269301.0499992</v>
      </c>
      <c r="I97" s="15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30"/>
    </row>
    <row r="98" spans="1:20" ht="18" customHeight="1" x14ac:dyDescent="0.3">
      <c r="A98" s="22">
        <v>46189.677222222221</v>
      </c>
      <c r="B98" s="26"/>
      <c r="C98" s="27"/>
      <c r="D98" s="28" t="s">
        <v>720</v>
      </c>
      <c r="E98" s="114"/>
      <c r="F98" s="189">
        <v>100000000</v>
      </c>
      <c r="G98" s="25">
        <f t="shared" si="9"/>
        <v>829111335.54000282</v>
      </c>
      <c r="H98" s="25">
        <f t="shared" si="10"/>
        <v>3949269301.0499992</v>
      </c>
      <c r="I98" s="15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30"/>
    </row>
    <row r="99" spans="1:20" ht="18" customHeight="1" x14ac:dyDescent="0.3">
      <c r="A99" s="22">
        <v>46191.373877314814</v>
      </c>
      <c r="B99" s="26"/>
      <c r="C99" s="27"/>
      <c r="D99" s="28" t="s">
        <v>721</v>
      </c>
      <c r="E99" s="114"/>
      <c r="F99" s="189">
        <v>3573000</v>
      </c>
      <c r="G99" s="25">
        <f t="shared" si="9"/>
        <v>825538335.54000282</v>
      </c>
      <c r="H99" s="25">
        <f t="shared" si="10"/>
        <v>3945696301.0499992</v>
      </c>
      <c r="I99" s="15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30"/>
    </row>
    <row r="100" spans="1:20" ht="18" customHeight="1" x14ac:dyDescent="0.3">
      <c r="A100" s="22">
        <v>46191.373888888891</v>
      </c>
      <c r="B100" s="26"/>
      <c r="C100" s="27"/>
      <c r="D100" s="28" t="s">
        <v>722</v>
      </c>
      <c r="E100" s="114"/>
      <c r="F100" s="189">
        <v>57000000</v>
      </c>
      <c r="G100" s="25">
        <f t="shared" si="9"/>
        <v>768538335.54000282</v>
      </c>
      <c r="H100" s="25">
        <f t="shared" si="10"/>
        <v>3888696301.0499992</v>
      </c>
      <c r="I100" s="15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30"/>
    </row>
    <row r="101" spans="1:20" ht="18" customHeight="1" x14ac:dyDescent="0.3">
      <c r="A101" s="22">
        <v>46191.373888888891</v>
      </c>
      <c r="B101" s="26"/>
      <c r="C101" s="27"/>
      <c r="D101" s="28" t="s">
        <v>723</v>
      </c>
      <c r="E101" s="114"/>
      <c r="F101" s="189">
        <v>68590000</v>
      </c>
      <c r="G101" s="25">
        <f t="shared" si="9"/>
        <v>699948335.54000282</v>
      </c>
      <c r="H101" s="25">
        <f t="shared" si="10"/>
        <v>3820106301.0499992</v>
      </c>
      <c r="I101" s="15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30"/>
    </row>
    <row r="102" spans="1:20" ht="18" customHeight="1" x14ac:dyDescent="0.3">
      <c r="A102" s="22">
        <v>46191.373888888891</v>
      </c>
      <c r="B102" s="26"/>
      <c r="C102" s="27"/>
      <c r="D102" s="28" t="s">
        <v>51</v>
      </c>
      <c r="E102" s="114"/>
      <c r="F102" s="189">
        <v>2500</v>
      </c>
      <c r="G102" s="25">
        <f t="shared" si="9"/>
        <v>699945835.54000282</v>
      </c>
      <c r="H102" s="25">
        <f t="shared" si="10"/>
        <v>3820103801.0499992</v>
      </c>
      <c r="I102" s="15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30"/>
    </row>
    <row r="103" spans="1:20" ht="18" customHeight="1" x14ac:dyDescent="0.3">
      <c r="A103" s="22">
        <v>46191.373900462961</v>
      </c>
      <c r="B103" s="26"/>
      <c r="C103" s="27"/>
      <c r="D103" s="28" t="s">
        <v>724</v>
      </c>
      <c r="E103" s="114"/>
      <c r="F103" s="189">
        <v>75000000</v>
      </c>
      <c r="G103" s="25">
        <f t="shared" si="9"/>
        <v>624945835.54000282</v>
      </c>
      <c r="H103" s="25">
        <f t="shared" si="10"/>
        <v>3745103801.0499992</v>
      </c>
      <c r="I103" s="15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30"/>
    </row>
    <row r="104" spans="1:20" ht="18" customHeight="1" x14ac:dyDescent="0.3">
      <c r="A104" s="22">
        <v>46191.373900462961</v>
      </c>
      <c r="B104" s="26"/>
      <c r="C104" s="27"/>
      <c r="D104" s="28" t="s">
        <v>51</v>
      </c>
      <c r="E104" s="114"/>
      <c r="F104" s="189">
        <v>2500</v>
      </c>
      <c r="G104" s="25">
        <f t="shared" si="9"/>
        <v>624943335.54000282</v>
      </c>
      <c r="H104" s="25">
        <f t="shared" si="10"/>
        <v>3745101301.0499992</v>
      </c>
      <c r="I104" s="15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30"/>
    </row>
    <row r="105" spans="1:20" ht="18" customHeight="1" x14ac:dyDescent="0.3">
      <c r="A105" s="22">
        <v>46191.373900462961</v>
      </c>
      <c r="B105" s="26"/>
      <c r="C105" s="27"/>
      <c r="D105" s="28" t="s">
        <v>722</v>
      </c>
      <c r="E105" s="114"/>
      <c r="F105" s="189">
        <v>45250000</v>
      </c>
      <c r="G105" s="25">
        <f t="shared" si="9"/>
        <v>579693335.54000282</v>
      </c>
      <c r="H105" s="25">
        <f t="shared" si="10"/>
        <v>3699851301.0499992</v>
      </c>
      <c r="I105" s="15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30"/>
    </row>
    <row r="106" spans="1:20" ht="18" customHeight="1" x14ac:dyDescent="0.3">
      <c r="A106" s="22">
        <v>46191.373900462961</v>
      </c>
      <c r="B106" s="26"/>
      <c r="C106" s="27"/>
      <c r="D106" s="28" t="s">
        <v>51</v>
      </c>
      <c r="E106" s="114"/>
      <c r="F106" s="189">
        <v>2500</v>
      </c>
      <c r="G106" s="25">
        <f t="shared" si="9"/>
        <v>579690835.54000282</v>
      </c>
      <c r="H106" s="25">
        <f t="shared" si="10"/>
        <v>3699848801.0499992</v>
      </c>
      <c r="I106" s="15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30"/>
    </row>
    <row r="107" spans="1:20" ht="18" customHeight="1" x14ac:dyDescent="0.3">
      <c r="A107" s="22">
        <v>46192.610081018516</v>
      </c>
      <c r="B107" s="26"/>
      <c r="C107" s="27"/>
      <c r="D107" s="28" t="s">
        <v>725</v>
      </c>
      <c r="E107" s="189">
        <v>1801500</v>
      </c>
      <c r="F107" s="189"/>
      <c r="G107" s="25">
        <f t="shared" si="9"/>
        <v>581492335.54000282</v>
      </c>
      <c r="H107" s="25">
        <f t="shared" si="10"/>
        <v>3701650301.0499992</v>
      </c>
      <c r="I107" s="15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30"/>
    </row>
    <row r="108" spans="1:20" ht="18" customHeight="1" x14ac:dyDescent="0.3">
      <c r="A108" s="22">
        <v>46192.825810185182</v>
      </c>
      <c r="B108" s="26"/>
      <c r="C108" s="27"/>
      <c r="D108" s="28" t="s">
        <v>726</v>
      </c>
      <c r="E108" s="114"/>
      <c r="F108" s="189">
        <v>337791666</v>
      </c>
      <c r="G108" s="25">
        <f t="shared" si="9"/>
        <v>243700669.54000282</v>
      </c>
      <c r="H108" s="25">
        <f t="shared" si="10"/>
        <v>3363858635.0499992</v>
      </c>
      <c r="I108" s="15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30"/>
    </row>
    <row r="109" spans="1:20" ht="18" customHeight="1" x14ac:dyDescent="0.3">
      <c r="A109" s="22">
        <v>46192.825833333336</v>
      </c>
      <c r="B109" s="26"/>
      <c r="C109" s="27"/>
      <c r="D109" s="28" t="s">
        <v>727</v>
      </c>
      <c r="E109" s="114"/>
      <c r="F109" s="189">
        <v>2200000</v>
      </c>
      <c r="G109" s="25">
        <f t="shared" si="9"/>
        <v>241500669.54000282</v>
      </c>
      <c r="H109" s="25">
        <f t="shared" si="10"/>
        <v>3361658635.0499992</v>
      </c>
      <c r="I109" s="15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30"/>
    </row>
    <row r="110" spans="1:20" ht="18" customHeight="1" x14ac:dyDescent="0.3">
      <c r="A110" s="22">
        <v>46192.825856481482</v>
      </c>
      <c r="B110" s="26"/>
      <c r="C110" s="27"/>
      <c r="D110" s="28" t="s">
        <v>51</v>
      </c>
      <c r="E110" s="114"/>
      <c r="F110" s="189">
        <v>2500</v>
      </c>
      <c r="G110" s="25">
        <f t="shared" si="9"/>
        <v>241498169.54000282</v>
      </c>
      <c r="H110" s="25">
        <f t="shared" si="10"/>
        <v>3361656135.0499992</v>
      </c>
      <c r="I110" s="15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30"/>
    </row>
    <row r="111" spans="1:20" ht="18" customHeight="1" x14ac:dyDescent="0.3">
      <c r="A111" s="22">
        <v>46192.825856481482</v>
      </c>
      <c r="B111" s="26"/>
      <c r="C111" s="27"/>
      <c r="D111" s="28" t="s">
        <v>728</v>
      </c>
      <c r="E111" s="114"/>
      <c r="F111" s="189">
        <v>23250000</v>
      </c>
      <c r="G111" s="25">
        <f t="shared" si="9"/>
        <v>218248169.54000282</v>
      </c>
      <c r="H111" s="25">
        <f t="shared" si="10"/>
        <v>3338406135.0499992</v>
      </c>
      <c r="I111" s="15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30"/>
    </row>
    <row r="112" spans="1:20" ht="18" customHeight="1" x14ac:dyDescent="0.3">
      <c r="A112" s="22">
        <v>46196.424560185187</v>
      </c>
      <c r="B112" s="26"/>
      <c r="C112" s="27"/>
      <c r="D112" s="28" t="s">
        <v>729</v>
      </c>
      <c r="E112" s="114"/>
      <c r="F112" s="189">
        <v>600000</v>
      </c>
      <c r="G112" s="25">
        <f t="shared" si="9"/>
        <v>217648169.54000282</v>
      </c>
      <c r="H112" s="25">
        <f t="shared" si="10"/>
        <v>3337806135.0499992</v>
      </c>
      <c r="I112" s="15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30"/>
    </row>
    <row r="113" spans="1:20" ht="18" customHeight="1" x14ac:dyDescent="0.3">
      <c r="A113" s="22">
        <v>46196.424560185187</v>
      </c>
      <c r="B113" s="26"/>
      <c r="C113" s="27"/>
      <c r="D113" s="28" t="s">
        <v>51</v>
      </c>
      <c r="E113" s="114"/>
      <c r="F113" s="189">
        <v>2500</v>
      </c>
      <c r="G113" s="25">
        <f t="shared" si="9"/>
        <v>217645669.54000282</v>
      </c>
      <c r="H113" s="25">
        <f t="shared" si="10"/>
        <v>3337803635.0499992</v>
      </c>
      <c r="I113" s="15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30"/>
    </row>
    <row r="114" spans="1:20" ht="18" customHeight="1" x14ac:dyDescent="0.3">
      <c r="A114" s="22">
        <v>46196.424560185187</v>
      </c>
      <c r="B114" s="26"/>
      <c r="C114" s="27"/>
      <c r="D114" s="28" t="s">
        <v>730</v>
      </c>
      <c r="E114" s="114"/>
      <c r="F114" s="189">
        <v>19700000</v>
      </c>
      <c r="G114" s="25">
        <f t="shared" si="9"/>
        <v>197945669.54000282</v>
      </c>
      <c r="H114" s="25">
        <f t="shared" si="10"/>
        <v>3318103635.0499992</v>
      </c>
      <c r="I114"/>
      <c r="J114"/>
      <c r="K114" s="29"/>
      <c r="L114" s="29"/>
      <c r="M114" s="29"/>
      <c r="N114" s="29"/>
      <c r="O114" s="29"/>
      <c r="P114" s="29"/>
      <c r="Q114" s="29"/>
      <c r="R114" s="29"/>
      <c r="S114" s="29"/>
      <c r="T114" s="30"/>
    </row>
    <row r="115" spans="1:20" ht="18" customHeight="1" x14ac:dyDescent="0.3">
      <c r="A115" s="22">
        <v>46198.541319444441</v>
      </c>
      <c r="B115" s="26"/>
      <c r="C115" s="27"/>
      <c r="D115" s="28" t="s">
        <v>51</v>
      </c>
      <c r="E115" s="114"/>
      <c r="F115" s="189">
        <v>2500</v>
      </c>
      <c r="G115" s="25">
        <f t="shared" ref="G115:G123" si="11">(G114+E115)-F115</f>
        <v>197943169.54000282</v>
      </c>
      <c r="H115" s="25">
        <f t="shared" ref="H115:H123" si="12">(H114+E115)-F115</f>
        <v>3318101135.0499992</v>
      </c>
      <c r="I115"/>
      <c r="J115"/>
      <c r="K115" s="29"/>
      <c r="L115" s="29"/>
      <c r="M115" s="29"/>
      <c r="N115" s="29"/>
      <c r="O115" s="29"/>
      <c r="P115" s="29"/>
      <c r="Q115" s="29"/>
      <c r="R115" s="29"/>
      <c r="S115" s="29"/>
      <c r="T115" s="30"/>
    </row>
    <row r="116" spans="1:20" ht="18" customHeight="1" x14ac:dyDescent="0.3">
      <c r="A116" s="22">
        <v>46198.541319444441</v>
      </c>
      <c r="B116" s="26"/>
      <c r="C116" s="27"/>
      <c r="D116" s="28" t="s">
        <v>51</v>
      </c>
      <c r="E116" s="114"/>
      <c r="F116" s="189">
        <v>2500</v>
      </c>
      <c r="G116" s="25">
        <f t="shared" si="11"/>
        <v>197940669.54000282</v>
      </c>
      <c r="H116" s="25">
        <f t="shared" si="12"/>
        <v>3318098635.0499992</v>
      </c>
      <c r="I116"/>
      <c r="J116"/>
      <c r="K116" s="29"/>
      <c r="L116" s="29"/>
      <c r="M116" s="29"/>
      <c r="N116" s="29"/>
      <c r="O116" s="29"/>
      <c r="P116" s="29"/>
      <c r="Q116" s="29"/>
      <c r="R116" s="29"/>
      <c r="S116" s="29"/>
      <c r="T116" s="30"/>
    </row>
    <row r="117" spans="1:20" ht="18" customHeight="1" x14ac:dyDescent="0.3">
      <c r="A117" s="22">
        <v>46200.452199074076</v>
      </c>
      <c r="B117" s="26"/>
      <c r="C117" s="27"/>
      <c r="D117" s="28" t="s">
        <v>731</v>
      </c>
      <c r="E117" s="114"/>
      <c r="F117" s="189">
        <v>60559000</v>
      </c>
      <c r="G117" s="25">
        <f t="shared" si="11"/>
        <v>137381669.54000282</v>
      </c>
      <c r="H117" s="25">
        <f t="shared" si="12"/>
        <v>3257539635.0499992</v>
      </c>
      <c r="I117"/>
      <c r="J117"/>
      <c r="K117" s="29"/>
      <c r="L117" s="29"/>
      <c r="M117" s="29"/>
      <c r="N117" s="29"/>
      <c r="O117" s="29"/>
      <c r="P117" s="29"/>
      <c r="Q117" s="29"/>
      <c r="R117" s="29"/>
      <c r="S117" s="29"/>
      <c r="T117" s="30"/>
    </row>
    <row r="118" spans="1:20" ht="18" customHeight="1" x14ac:dyDescent="0.3">
      <c r="A118" s="22">
        <v>46200.455127314817</v>
      </c>
      <c r="B118" s="26"/>
      <c r="C118" s="27"/>
      <c r="D118" s="28" t="s">
        <v>298</v>
      </c>
      <c r="E118" s="189">
        <v>4500000000</v>
      </c>
      <c r="F118" s="189"/>
      <c r="G118" s="25">
        <f t="shared" si="11"/>
        <v>4637381669.5400028</v>
      </c>
      <c r="H118" s="25">
        <f t="shared" si="12"/>
        <v>7757539635.0499992</v>
      </c>
      <c r="I118"/>
      <c r="J118"/>
      <c r="K118" s="29"/>
      <c r="L118" s="29"/>
      <c r="M118" s="29"/>
      <c r="N118" s="29"/>
      <c r="O118" s="29"/>
      <c r="P118" s="29"/>
      <c r="Q118" s="29"/>
      <c r="R118" s="29"/>
      <c r="S118" s="29"/>
      <c r="T118" s="30"/>
    </row>
    <row r="119" spans="1:20" ht="18" customHeight="1" x14ac:dyDescent="0.3">
      <c r="A119" s="22">
        <v>46200.560543981483</v>
      </c>
      <c r="B119" s="26"/>
      <c r="C119" s="27"/>
      <c r="D119" s="28" t="s">
        <v>732</v>
      </c>
      <c r="E119" s="114"/>
      <c r="F119" s="189">
        <v>3600857786</v>
      </c>
      <c r="G119" s="25">
        <f t="shared" si="11"/>
        <v>1036523883.5400028</v>
      </c>
      <c r="H119" s="25">
        <f t="shared" si="12"/>
        <v>4156681849.0499992</v>
      </c>
      <c r="I119"/>
      <c r="J119"/>
      <c r="K119" s="29"/>
      <c r="L119" s="29"/>
      <c r="M119" s="29"/>
      <c r="N119" s="29"/>
      <c r="O119" s="29"/>
      <c r="P119" s="29"/>
      <c r="Q119" s="29"/>
      <c r="R119" s="29"/>
      <c r="S119" s="29"/>
      <c r="T119" s="30"/>
    </row>
    <row r="120" spans="1:20" ht="18" customHeight="1" x14ac:dyDescent="0.3">
      <c r="A120" s="22">
        <v>46200.560555555552</v>
      </c>
      <c r="B120" s="26"/>
      <c r="C120" s="27"/>
      <c r="D120" s="28" t="s">
        <v>733</v>
      </c>
      <c r="E120" s="114"/>
      <c r="F120" s="189">
        <v>238700000</v>
      </c>
      <c r="G120" s="25">
        <f t="shared" si="11"/>
        <v>797823883.54000282</v>
      </c>
      <c r="H120" s="25">
        <f t="shared" si="12"/>
        <v>3917981849.0499992</v>
      </c>
      <c r="I120"/>
      <c r="J120"/>
      <c r="K120" s="29"/>
      <c r="L120" s="29"/>
      <c r="M120" s="29"/>
      <c r="N120" s="29"/>
      <c r="O120" s="29"/>
      <c r="P120" s="29"/>
      <c r="Q120" s="29"/>
      <c r="R120" s="29"/>
      <c r="S120" s="29"/>
      <c r="T120" s="30"/>
    </row>
    <row r="121" spans="1:20" ht="18" customHeight="1" x14ac:dyDescent="0.3">
      <c r="A121" s="22">
        <v>46200.560555555552</v>
      </c>
      <c r="B121" s="26"/>
      <c r="C121" s="27"/>
      <c r="D121" s="28" t="s">
        <v>734</v>
      </c>
      <c r="E121" s="114"/>
      <c r="F121" s="189">
        <v>48000000</v>
      </c>
      <c r="G121" s="25">
        <f t="shared" si="11"/>
        <v>749823883.54000282</v>
      </c>
      <c r="H121" s="25">
        <f t="shared" si="12"/>
        <v>3869981849.0499992</v>
      </c>
      <c r="I121"/>
      <c r="J121"/>
      <c r="K121" s="29"/>
      <c r="L121" s="29"/>
      <c r="M121" s="29"/>
      <c r="N121" s="29"/>
      <c r="O121" s="29"/>
      <c r="P121" s="29"/>
      <c r="Q121" s="29"/>
      <c r="R121" s="29"/>
      <c r="S121" s="29"/>
      <c r="T121" s="30"/>
    </row>
    <row r="122" spans="1:20" ht="18" customHeight="1" x14ac:dyDescent="0.3">
      <c r="A122" s="22">
        <v>46203.47142361111</v>
      </c>
      <c r="B122" s="26"/>
      <c r="C122" s="27"/>
      <c r="D122" s="28" t="s">
        <v>49</v>
      </c>
      <c r="E122" s="114"/>
      <c r="F122" s="190">
        <v>1339155.6599999999</v>
      </c>
      <c r="G122" s="25">
        <f t="shared" si="11"/>
        <v>748484727.88000286</v>
      </c>
      <c r="H122" s="25">
        <f t="shared" si="12"/>
        <v>3868642693.3899994</v>
      </c>
      <c r="I122" s="15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30"/>
    </row>
    <row r="123" spans="1:20" ht="18" customHeight="1" x14ac:dyDescent="0.3">
      <c r="A123" s="22">
        <v>46203.47142361111</v>
      </c>
      <c r="B123" s="26"/>
      <c r="C123" s="27"/>
      <c r="D123" s="28" t="s">
        <v>57</v>
      </c>
      <c r="E123" s="190">
        <v>6695778.2800000003</v>
      </c>
      <c r="F123" s="189"/>
      <c r="G123" s="25">
        <f t="shared" si="11"/>
        <v>755180506.16000283</v>
      </c>
      <c r="H123" s="25">
        <f t="shared" si="12"/>
        <v>3875338471.6699996</v>
      </c>
      <c r="I123" s="15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30"/>
    </row>
    <row r="124" spans="1:20" ht="18" customHeight="1" x14ac:dyDescent="0.2">
      <c r="A124" s="22"/>
      <c r="B124" s="26"/>
      <c r="C124" s="27"/>
      <c r="D124" s="77" t="s">
        <v>76</v>
      </c>
      <c r="E124" s="92">
        <f>SUM(E50:E123)</f>
        <v>4651733878.2799997</v>
      </c>
      <c r="F124" s="92">
        <f>SUM(F50:F123)</f>
        <v>19432641341.66</v>
      </c>
      <c r="G124" s="130">
        <f>E124+E49-F124</f>
        <v>755180506.16000366</v>
      </c>
      <c r="H124" s="59">
        <f>H123</f>
        <v>3875338471.6699996</v>
      </c>
      <c r="I124" s="194">
        <v>755180506.15999997</v>
      </c>
      <c r="J124" s="194">
        <f>G124-I124</f>
        <v>3.6954879760742188E-6</v>
      </c>
      <c r="K124" s="29"/>
      <c r="L124" s="29"/>
      <c r="M124" s="29"/>
      <c r="N124" s="29"/>
      <c r="O124" s="29"/>
      <c r="P124" s="29"/>
      <c r="Q124" s="29"/>
      <c r="R124" s="29"/>
      <c r="S124" s="29"/>
      <c r="T124" s="30"/>
    </row>
    <row r="125" spans="1:20" ht="18" customHeight="1" x14ac:dyDescent="0.3">
      <c r="A125" s="35"/>
      <c r="B125" s="50"/>
      <c r="C125" s="51"/>
      <c r="D125" s="43"/>
      <c r="E125" s="52"/>
      <c r="F125" s="46"/>
      <c r="G125" s="129"/>
      <c r="H125"/>
      <c r="I125"/>
      <c r="J125"/>
      <c r="K125" s="29"/>
      <c r="L125" s="29"/>
      <c r="M125" s="29"/>
      <c r="N125" s="29"/>
      <c r="O125" s="29"/>
      <c r="P125" s="29"/>
      <c r="Q125" s="29"/>
      <c r="R125" s="29"/>
      <c r="S125" s="29"/>
      <c r="T125" s="30"/>
    </row>
    <row r="126" spans="1:20" ht="18" customHeight="1" x14ac:dyDescent="0.3">
      <c r="A126" s="67">
        <v>46174</v>
      </c>
      <c r="B126" s="68"/>
      <c r="C126" s="69"/>
      <c r="D126" s="70" t="s">
        <v>739</v>
      </c>
      <c r="E126" s="71">
        <f>mei!G132</f>
        <v>0</v>
      </c>
      <c r="F126" s="72"/>
      <c r="G126" s="73">
        <f>E126</f>
        <v>0</v>
      </c>
      <c r="H126" s="73">
        <f>H124+G126</f>
        <v>3875338471.6699996</v>
      </c>
      <c r="I126" s="53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30"/>
    </row>
    <row r="127" spans="1:20" ht="22.05" customHeight="1" x14ac:dyDescent="0.3">
      <c r="A127" s="22">
        <v>46203.607754629629</v>
      </c>
      <c r="B127" s="26"/>
      <c r="C127" s="27"/>
      <c r="D127" s="28" t="s">
        <v>249</v>
      </c>
      <c r="E127" s="23">
        <v>1000000000</v>
      </c>
      <c r="F127" s="31"/>
      <c r="G127" s="25">
        <f>(G126+E127)-F127</f>
        <v>1000000000</v>
      </c>
      <c r="H127" s="25">
        <f>(H126+E127)-F127</f>
        <v>4875338471.6700001</v>
      </c>
      <c r="I127"/>
      <c r="J127"/>
    </row>
    <row r="128" spans="1:20" ht="22.05" customHeight="1" x14ac:dyDescent="0.3">
      <c r="A128" s="22">
        <v>46203.607754629629</v>
      </c>
      <c r="B128" s="26"/>
      <c r="C128" s="27"/>
      <c r="D128" s="28" t="s">
        <v>249</v>
      </c>
      <c r="E128" s="23">
        <v>2500000000</v>
      </c>
      <c r="F128" s="31"/>
      <c r="G128" s="25">
        <f t="shared" ref="G128:G129" si="13">(G127+E128)-F128</f>
        <v>3500000000</v>
      </c>
      <c r="H128" s="25">
        <f t="shared" ref="H128:H129" si="14">(H127+E128)-F128</f>
        <v>7375338471.6700001</v>
      </c>
      <c r="I128"/>
      <c r="J128"/>
    </row>
    <row r="129" spans="1:20" ht="22.05" customHeight="1" thickBot="1" x14ac:dyDescent="0.35">
      <c r="A129" s="22">
        <v>46203.607754629629</v>
      </c>
      <c r="B129" s="26"/>
      <c r="C129" s="27"/>
      <c r="D129" s="28" t="s">
        <v>34</v>
      </c>
      <c r="E129" s="23"/>
      <c r="F129" s="31"/>
      <c r="G129" s="25">
        <f t="shared" si="13"/>
        <v>3500000000</v>
      </c>
      <c r="H129" s="25">
        <f t="shared" si="14"/>
        <v>7375338471.6700001</v>
      </c>
      <c r="I129" s="191"/>
      <c r="J129"/>
    </row>
    <row r="130" spans="1:20" ht="18" customHeight="1" x14ac:dyDescent="0.2">
      <c r="A130" s="22"/>
      <c r="B130" s="26"/>
      <c r="C130" s="27"/>
      <c r="D130" s="77" t="s">
        <v>76</v>
      </c>
      <c r="E130" s="92">
        <f>SUM(E126:E129)</f>
        <v>3500000000</v>
      </c>
      <c r="F130" s="92">
        <f>SUM(F127:F129)</f>
        <v>0</v>
      </c>
      <c r="G130" s="93">
        <f>E130-F130</f>
        <v>3500000000</v>
      </c>
      <c r="H130" s="59">
        <f>H129</f>
        <v>7375338471.6700001</v>
      </c>
      <c r="I130" s="193">
        <v>3499990000</v>
      </c>
      <c r="J130" s="194">
        <f>G130-I130</f>
        <v>10000</v>
      </c>
      <c r="K130" s="29"/>
      <c r="L130" s="29"/>
      <c r="M130" s="29"/>
      <c r="N130" s="29"/>
      <c r="O130" s="29"/>
      <c r="P130" s="29"/>
      <c r="Q130" s="29"/>
      <c r="R130" s="29"/>
      <c r="S130" s="29"/>
      <c r="T130" s="30"/>
    </row>
    <row r="131" spans="1:20" ht="18" customHeight="1" x14ac:dyDescent="0.3">
      <c r="A131" s="228" t="s">
        <v>738</v>
      </c>
      <c r="B131" s="228"/>
      <c r="C131" s="228"/>
      <c r="D131" s="228"/>
      <c r="E131" s="228"/>
      <c r="F131" s="228"/>
      <c r="G131" s="228"/>
      <c r="H131" s="53"/>
      <c r="I131" s="126"/>
      <c r="J131"/>
      <c r="K131" s="29"/>
      <c r="L131" s="29"/>
      <c r="M131" s="29"/>
      <c r="N131" s="29"/>
      <c r="O131" s="29"/>
      <c r="P131" s="29"/>
      <c r="Q131" s="29"/>
      <c r="R131" s="29"/>
      <c r="S131" s="29"/>
      <c r="T131" s="30"/>
    </row>
    <row r="132" spans="1:20" ht="18" customHeight="1" x14ac:dyDescent="0.3">
      <c r="A132" s="33"/>
      <c r="B132" s="33"/>
      <c r="C132" s="33"/>
      <c r="D132" s="33"/>
      <c r="E132" s="33"/>
      <c r="F132" s="33"/>
      <c r="G132" s="33"/>
      <c r="H132" s="53"/>
      <c r="I132"/>
      <c r="J132"/>
      <c r="K132" s="29"/>
      <c r="L132" s="29"/>
      <c r="M132" s="29"/>
      <c r="N132" s="29"/>
      <c r="O132" s="29"/>
      <c r="P132" s="29"/>
      <c r="Q132" s="29"/>
      <c r="R132" s="29"/>
      <c r="S132" s="29"/>
      <c r="T132" s="30"/>
    </row>
    <row r="133" spans="1:20" ht="18" customHeight="1" x14ac:dyDescent="0.3">
      <c r="A133" s="35"/>
      <c r="B133" s="50"/>
      <c r="C133" s="101" t="s">
        <v>103</v>
      </c>
      <c r="D133" s="102" t="s">
        <v>10</v>
      </c>
      <c r="E133" s="103" t="s">
        <v>104</v>
      </c>
      <c r="F133" s="104" t="s">
        <v>105</v>
      </c>
      <c r="G133" s="105" t="s">
        <v>106</v>
      </c>
      <c r="H133" s="53"/>
      <c r="I133" s="53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30"/>
    </row>
    <row r="134" spans="1:20" ht="18" customHeight="1" x14ac:dyDescent="0.3">
      <c r="A134" s="49"/>
      <c r="C134" s="26" t="s">
        <v>81</v>
      </c>
      <c r="D134" s="98" t="s">
        <v>735</v>
      </c>
      <c r="E134" s="23">
        <f>E9+E15+E26+E34+E40+E44+E49</f>
        <v>17266250679.360001</v>
      </c>
      <c r="F134" s="47"/>
      <c r="G134" s="25"/>
      <c r="H134" s="53"/>
      <c r="I134" s="53">
        <f>F144</f>
        <v>15435145173.33</v>
      </c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30"/>
    </row>
    <row r="135" spans="1:20" ht="18" customHeight="1" x14ac:dyDescent="0.3">
      <c r="A135" s="49"/>
      <c r="B135" s="50"/>
      <c r="C135" s="97" t="s">
        <v>83</v>
      </c>
      <c r="D135" s="99" t="s">
        <v>661</v>
      </c>
      <c r="E135" s="23">
        <f>E10+E19+E27+E45</f>
        <v>5390229000</v>
      </c>
      <c r="F135" s="47"/>
      <c r="G135" s="25"/>
      <c r="H135" s="53"/>
      <c r="I135" s="53">
        <f>mei!F118</f>
        <v>7219502580.8599997</v>
      </c>
      <c r="K135" s="29"/>
      <c r="L135" s="29"/>
      <c r="M135" s="29"/>
      <c r="N135" s="29"/>
      <c r="O135" s="29"/>
      <c r="P135" s="29"/>
      <c r="Q135" s="29"/>
      <c r="R135" s="29"/>
      <c r="S135" s="29"/>
      <c r="T135" s="30"/>
    </row>
    <row r="136" spans="1:20" ht="18" customHeight="1" x14ac:dyDescent="0.3">
      <c r="A136" s="49"/>
      <c r="B136" s="50"/>
      <c r="C136" s="97" t="s">
        <v>85</v>
      </c>
      <c r="D136" s="99" t="s">
        <v>662</v>
      </c>
      <c r="E136" s="23">
        <f>E80</f>
        <v>136215000</v>
      </c>
      <c r="F136" s="47"/>
      <c r="G136" s="25"/>
      <c r="H136" s="53"/>
      <c r="I136" s="53">
        <f>mei!F118</f>
        <v>7219502580.8599997</v>
      </c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30"/>
    </row>
    <row r="137" spans="1:20" ht="18" customHeight="1" x14ac:dyDescent="0.3">
      <c r="A137" s="49"/>
      <c r="B137" s="50"/>
      <c r="C137" s="97" t="s">
        <v>87</v>
      </c>
      <c r="D137" s="99" t="s">
        <v>663</v>
      </c>
      <c r="E137" s="23">
        <f>E107+E29</f>
        <v>2376055</v>
      </c>
      <c r="F137" s="47"/>
      <c r="G137" s="25"/>
      <c r="H137" s="53"/>
      <c r="I137" s="53">
        <f>mar!F152</f>
        <v>7504885838.4299994</v>
      </c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30"/>
    </row>
    <row r="138" spans="1:20" ht="18" customHeight="1" x14ac:dyDescent="0.3">
      <c r="A138" s="49"/>
      <c r="B138" s="50"/>
      <c r="C138" s="97" t="s">
        <v>89</v>
      </c>
      <c r="D138" s="98" t="s">
        <v>455</v>
      </c>
      <c r="E138" s="23">
        <f>E36</f>
        <v>187874</v>
      </c>
      <c r="F138" s="47"/>
      <c r="G138" s="25"/>
      <c r="H138" s="53"/>
      <c r="I138" s="53">
        <f>feb!F170</f>
        <v>13988961888.01</v>
      </c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30"/>
    </row>
    <row r="139" spans="1:20" ht="18" customHeight="1" x14ac:dyDescent="0.3">
      <c r="A139" s="49"/>
      <c r="B139" s="50"/>
      <c r="C139" s="97" t="s">
        <v>91</v>
      </c>
      <c r="D139" s="44" t="s">
        <v>86</v>
      </c>
      <c r="E139" s="23">
        <f>E123+E56+E23</f>
        <v>15225036.640000001</v>
      </c>
      <c r="F139" s="47"/>
      <c r="G139" s="25"/>
      <c r="H139" s="53"/>
      <c r="I139" s="53">
        <f>jan!F122</f>
        <v>14090788056.74</v>
      </c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30"/>
    </row>
    <row r="140" spans="1:20" ht="18" customHeight="1" x14ac:dyDescent="0.3">
      <c r="A140" s="49"/>
      <c r="B140" s="50"/>
      <c r="C140" s="97" t="s">
        <v>94</v>
      </c>
      <c r="D140" s="44" t="s">
        <v>737</v>
      </c>
      <c r="E140" s="23"/>
      <c r="F140" s="47"/>
      <c r="G140" s="25"/>
      <c r="H140" s="53"/>
      <c r="I140" s="53">
        <f>des!F110</f>
        <v>6928243780.4200001</v>
      </c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30"/>
    </row>
    <row r="141" spans="1:20" ht="18" customHeight="1" x14ac:dyDescent="0.3">
      <c r="A141" s="49"/>
      <c r="B141" s="50"/>
      <c r="C141" s="97" t="s">
        <v>95</v>
      </c>
      <c r="D141" s="44" t="s">
        <v>90</v>
      </c>
      <c r="E141" s="31"/>
      <c r="F141" s="47">
        <f>SUM(F51:F121)+F35-F64-F67</f>
        <v>15433394486</v>
      </c>
      <c r="G141" s="25"/>
      <c r="H141" s="53"/>
      <c r="I141" s="53">
        <f>nop!F107</f>
        <v>23866375087.849998</v>
      </c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30"/>
    </row>
    <row r="142" spans="1:20" ht="18" customHeight="1" x14ac:dyDescent="0.3">
      <c r="A142" s="49"/>
      <c r="B142" s="50"/>
      <c r="C142" s="97" t="s">
        <v>290</v>
      </c>
      <c r="D142" s="44" t="s">
        <v>92</v>
      </c>
      <c r="E142" s="31"/>
      <c r="F142" s="47">
        <f>F122+F21</f>
        <v>1640687.3299999998</v>
      </c>
      <c r="G142" s="25"/>
      <c r="H142" s="53"/>
      <c r="I142" s="53">
        <f>okt!F101</f>
        <v>5470408866.0299997</v>
      </c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30"/>
    </row>
    <row r="143" spans="1:20" ht="18" customHeight="1" x14ac:dyDescent="0.3">
      <c r="A143" s="49"/>
      <c r="B143" s="50"/>
      <c r="C143" s="97" t="s">
        <v>736</v>
      </c>
      <c r="D143" s="44" t="s">
        <v>93</v>
      </c>
      <c r="E143" s="31"/>
      <c r="F143" s="100">
        <f>F50+F46+F41+F37+F30+F17+F16+F11+F129</f>
        <v>110000</v>
      </c>
      <c r="G143" s="25"/>
      <c r="H143" s="53"/>
      <c r="I143" s="53">
        <f>sept!F99</f>
        <v>3216290231.8499999</v>
      </c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30"/>
    </row>
    <row r="144" spans="1:20" ht="18" customHeight="1" x14ac:dyDescent="0.3">
      <c r="A144" s="49"/>
      <c r="B144" s="50"/>
      <c r="C144" s="97"/>
      <c r="D144" s="106" t="s">
        <v>107</v>
      </c>
      <c r="E144" s="64">
        <f>SUM(E134:E143)</f>
        <v>22810483645</v>
      </c>
      <c r="F144" s="64">
        <f>SUM(F134:F143)</f>
        <v>15435145173.33</v>
      </c>
      <c r="G144" s="59">
        <f>E144-F144</f>
        <v>7375338471.6700001</v>
      </c>
      <c r="H144" s="53"/>
      <c r="I144" s="53">
        <f>agustus!F111</f>
        <v>8492692541.8100004</v>
      </c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30"/>
    </row>
    <row r="145" spans="1:20" ht="18" customHeight="1" x14ac:dyDescent="0.3">
      <c r="A145" s="49"/>
      <c r="B145" s="50"/>
      <c r="C145" s="51"/>
      <c r="D145" s="43"/>
      <c r="E145" s="52"/>
      <c r="F145" s="45"/>
      <c r="G145" s="53">
        <f>H130-G144</f>
        <v>0</v>
      </c>
      <c r="H145" s="53"/>
      <c r="I145" s="53">
        <f>juli!F87</f>
        <v>5643866383.2799997</v>
      </c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30"/>
    </row>
    <row r="146" spans="1:20" ht="18" customHeight="1" x14ac:dyDescent="0.3">
      <c r="A146" s="49"/>
      <c r="B146" s="50"/>
      <c r="C146" s="51"/>
      <c r="D146" s="43"/>
      <c r="E146" s="52"/>
      <c r="F146" s="45"/>
      <c r="G146" s="53"/>
      <c r="H146" s="53"/>
      <c r="I146" s="53">
        <f>SUM(I134:I145)</f>
        <v>119076663009.47</v>
      </c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30"/>
    </row>
    <row r="147" spans="1:20" ht="18" customHeight="1" x14ac:dyDescent="0.3">
      <c r="A147" s="35"/>
      <c r="B147" s="36"/>
      <c r="C147" s="36"/>
      <c r="D147" s="37"/>
      <c r="E147" s="38"/>
      <c r="F147" s="34"/>
      <c r="G147" s="39"/>
      <c r="H147" s="39"/>
      <c r="I147" s="39">
        <v>123598982682.53999</v>
      </c>
    </row>
    <row r="148" spans="1:20" ht="18.75" customHeight="1" x14ac:dyDescent="0.3">
      <c r="B148" s="16"/>
      <c r="E148" s="225" t="s">
        <v>682</v>
      </c>
      <c r="F148" s="225"/>
      <c r="G148" s="225"/>
      <c r="H148" s="225"/>
      <c r="I148" s="192">
        <f>I147-I146</f>
        <v>4522319673.0699921</v>
      </c>
    </row>
    <row r="149" spans="1:20" ht="18.75" customHeight="1" x14ac:dyDescent="0.3">
      <c r="B149" s="16" t="s">
        <v>99</v>
      </c>
      <c r="E149" s="225" t="s">
        <v>98</v>
      </c>
      <c r="F149" s="225"/>
      <c r="G149" s="225"/>
      <c r="H149" s="225"/>
      <c r="I149" s="16"/>
    </row>
    <row r="150" spans="1:20" ht="18.75" customHeight="1" x14ac:dyDescent="0.3">
      <c r="F150" s="16"/>
    </row>
    <row r="151" spans="1:20" ht="18.75" customHeight="1" x14ac:dyDescent="0.3">
      <c r="F151" s="16"/>
    </row>
    <row r="152" spans="1:20" ht="18.75" customHeight="1" x14ac:dyDescent="0.3">
      <c r="F152" s="16"/>
    </row>
    <row r="153" spans="1:20" ht="18.75" customHeight="1" x14ac:dyDescent="0.25">
      <c r="B153" s="40" t="s">
        <v>100</v>
      </c>
      <c r="E153" s="226" t="s">
        <v>16</v>
      </c>
      <c r="F153" s="226"/>
      <c r="G153" s="226"/>
      <c r="H153" s="226"/>
      <c r="I153" s="42"/>
    </row>
    <row r="154" spans="1:20" s="17" customFormat="1" ht="19.5" customHeight="1" x14ac:dyDescent="0.3">
      <c r="A154" s="225" t="s">
        <v>14</v>
      </c>
      <c r="B154" s="225"/>
      <c r="C154" s="225"/>
      <c r="D154" s="225"/>
      <c r="E154" s="225"/>
      <c r="F154" s="225"/>
      <c r="G154" s="225"/>
      <c r="H154" s="225"/>
      <c r="I154" s="41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17" customFormat="1" ht="19.5" customHeight="1" x14ac:dyDescent="0.3">
      <c r="A155" s="225" t="s">
        <v>101</v>
      </c>
      <c r="B155" s="225"/>
      <c r="C155" s="225"/>
      <c r="D155" s="225"/>
      <c r="E155" s="225"/>
      <c r="F155" s="225"/>
      <c r="G155" s="225"/>
      <c r="H155" s="225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17" customFormat="1" ht="19.5" customHeight="1" x14ac:dyDescent="0.3">
      <c r="A156" s="16"/>
      <c r="B156" s="2"/>
      <c r="C156" s="2"/>
      <c r="D156" s="16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17" customFormat="1" ht="19.5" customHeight="1" x14ac:dyDescent="0.3">
      <c r="A157" s="16"/>
      <c r="B157" s="2"/>
      <c r="C157" s="2"/>
      <c r="D157" s="16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17" customFormat="1" ht="19.5" customHeight="1" x14ac:dyDescent="0.3">
      <c r="A158" s="16"/>
      <c r="B158" s="2"/>
      <c r="C158" s="2"/>
      <c r="D158" s="16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17" customFormat="1" ht="19.5" customHeight="1" x14ac:dyDescent="0.3">
      <c r="A159" s="16"/>
      <c r="B159" s="2"/>
      <c r="C159" s="2"/>
      <c r="D159" s="16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17" customFormat="1" ht="19.5" customHeight="1" x14ac:dyDescent="0.3">
      <c r="A160" s="226" t="s">
        <v>102</v>
      </c>
      <c r="B160" s="226"/>
      <c r="C160" s="226"/>
      <c r="D160" s="226"/>
      <c r="E160" s="226"/>
      <c r="F160" s="226"/>
      <c r="G160" s="226"/>
      <c r="H160" s="226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</sheetData>
  <mergeCells count="9">
    <mergeCell ref="A154:H154"/>
    <mergeCell ref="A155:H155"/>
    <mergeCell ref="A160:H160"/>
    <mergeCell ref="A1:H1"/>
    <mergeCell ref="A2:H2"/>
    <mergeCell ref="A131:G131"/>
    <mergeCell ref="E148:H148"/>
    <mergeCell ref="E149:H149"/>
    <mergeCell ref="E153:H153"/>
  </mergeCells>
  <printOptions horizontalCentered="1"/>
  <pageMargins left="0.55118110236220474" right="0.27559055118110237" top="0.87" bottom="0.68" header="0.47244094488188981" footer="0.23622047244094491"/>
  <pageSetup paperSize="9" scale="55" fitToHeight="2" orientation="portrait" horizont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68B04-FD8D-4B5A-8615-2890985D615E}">
  <sheetPr>
    <pageSetUpPr fitToPage="1"/>
  </sheetPr>
  <dimension ref="A1:R177"/>
  <sheetViews>
    <sheetView topLeftCell="A120" zoomScale="75" zoomScaleNormal="53" workbookViewId="0">
      <selection activeCell="I147" sqref="I147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8" width="18.21875" style="17" customWidth="1"/>
    <col min="9" max="9" width="14.77734375" style="2" customWidth="1"/>
    <col min="10" max="10" width="16" style="2" customWidth="1"/>
    <col min="11" max="16384" width="9.21875" style="2"/>
  </cols>
  <sheetData>
    <row r="1" spans="1:18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</row>
    <row r="2" spans="1:18" ht="19.5" customHeight="1" x14ac:dyDescent="0.3">
      <c r="A2" s="227" t="s">
        <v>740</v>
      </c>
      <c r="B2" s="227"/>
      <c r="C2" s="227"/>
      <c r="D2" s="227"/>
      <c r="E2" s="227"/>
      <c r="F2" s="227"/>
      <c r="G2" s="227"/>
      <c r="H2" s="227"/>
    </row>
    <row r="3" spans="1:18" ht="19.5" customHeight="1" thickBot="1" x14ac:dyDescent="0.35">
      <c r="A3" s="1"/>
      <c r="B3" s="3"/>
      <c r="C3" s="1"/>
      <c r="D3" s="4"/>
      <c r="E3" s="5"/>
      <c r="F3" s="5"/>
      <c r="G3" s="5"/>
      <c r="H3" s="5"/>
    </row>
    <row r="4" spans="1:18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</row>
    <row r="5" spans="1:18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</row>
    <row r="6" spans="1:18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</row>
    <row r="7" spans="1:18" ht="19.5" customHeight="1" x14ac:dyDescent="0.3">
      <c r="B7" s="16"/>
      <c r="C7" s="16"/>
      <c r="F7" s="18"/>
    </row>
    <row r="8" spans="1:18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</row>
    <row r="9" spans="1:18" ht="18" customHeight="1" x14ac:dyDescent="0.3">
      <c r="A9" s="67">
        <v>46204</v>
      </c>
      <c r="B9" s="68"/>
      <c r="C9" s="69"/>
      <c r="D9" s="70" t="s">
        <v>17</v>
      </c>
      <c r="E9" s="71">
        <f>juni!G13</f>
        <v>1759571466.75</v>
      </c>
      <c r="F9" s="72"/>
      <c r="G9" s="73">
        <f>E9</f>
        <v>1759571466.75</v>
      </c>
      <c r="H9" s="73">
        <f>G9</f>
        <v>1759571466.75</v>
      </c>
      <c r="I9" s="29"/>
      <c r="J9" s="29"/>
      <c r="K9" s="29"/>
      <c r="L9" s="29"/>
      <c r="M9" s="29"/>
      <c r="N9" s="29"/>
      <c r="O9" s="29"/>
      <c r="P9" s="29"/>
      <c r="Q9" s="29"/>
      <c r="R9" s="30"/>
    </row>
    <row r="10" spans="1:18" ht="22.05" customHeight="1" x14ac:dyDescent="0.3">
      <c r="A10" s="22">
        <v>46211</v>
      </c>
      <c r="B10" s="26"/>
      <c r="C10" s="27"/>
      <c r="D10" s="28" t="s">
        <v>249</v>
      </c>
      <c r="E10" s="23"/>
      <c r="F10" s="23">
        <v>1000000000</v>
      </c>
      <c r="G10" s="25">
        <f>(G9+E10)-F10</f>
        <v>759571466.75</v>
      </c>
      <c r="H10" s="25">
        <f>(H9+E10)-F10</f>
        <v>759571466.75</v>
      </c>
      <c r="I10"/>
      <c r="J10"/>
    </row>
    <row r="11" spans="1:18" ht="18" customHeight="1" x14ac:dyDescent="0.3">
      <c r="A11" s="22">
        <v>46234</v>
      </c>
      <c r="B11" s="26"/>
      <c r="C11" s="27"/>
      <c r="D11" s="28" t="s">
        <v>248</v>
      </c>
      <c r="E11" s="31">
        <v>7402583750</v>
      </c>
      <c r="F11" s="24"/>
      <c r="G11" s="25">
        <f t="shared" ref="G11:G15" si="0">(G10+E11)-F11</f>
        <v>8162155216.75</v>
      </c>
      <c r="H11" s="25">
        <f t="shared" ref="H11:H15" si="1">(H10+E11)-F11</f>
        <v>8162155216.75</v>
      </c>
      <c r="I11" s="29"/>
      <c r="J11" s="29"/>
      <c r="K11" s="29"/>
      <c r="L11" s="29"/>
      <c r="M11" s="29"/>
      <c r="N11" s="29"/>
      <c r="O11" s="29"/>
      <c r="P11" s="29"/>
      <c r="Q11" s="29"/>
      <c r="R11" s="60"/>
    </row>
    <row r="12" spans="1:18" ht="22.05" customHeight="1" x14ac:dyDescent="0.3">
      <c r="A12" s="22">
        <v>46213</v>
      </c>
      <c r="B12" s="26"/>
      <c r="C12" s="27"/>
      <c r="D12" s="28" t="s">
        <v>249</v>
      </c>
      <c r="E12" s="23"/>
      <c r="F12" s="23">
        <v>1000000000</v>
      </c>
      <c r="G12" s="25">
        <f t="shared" si="0"/>
        <v>7162155216.75</v>
      </c>
      <c r="H12" s="25">
        <f t="shared" si="1"/>
        <v>7162155216.75</v>
      </c>
      <c r="I12"/>
      <c r="J12"/>
    </row>
    <row r="13" spans="1:18" ht="22.05" customHeight="1" x14ac:dyDescent="0.3">
      <c r="A13" s="22">
        <v>46233</v>
      </c>
      <c r="B13" s="26"/>
      <c r="C13" s="27"/>
      <c r="D13" s="28" t="s">
        <v>249</v>
      </c>
      <c r="E13" s="23"/>
      <c r="F13" s="23">
        <v>2000000000</v>
      </c>
      <c r="G13" s="25">
        <f t="shared" si="0"/>
        <v>5162155216.75</v>
      </c>
      <c r="H13" s="25">
        <f t="shared" si="1"/>
        <v>5162155216.75</v>
      </c>
      <c r="I13"/>
      <c r="J13"/>
    </row>
    <row r="14" spans="1:18" ht="18" customHeight="1" x14ac:dyDescent="0.3">
      <c r="A14" s="22">
        <v>46234</v>
      </c>
      <c r="B14" s="26"/>
      <c r="C14" s="27"/>
      <c r="D14" s="28" t="s">
        <v>34</v>
      </c>
      <c r="E14" s="31"/>
      <c r="F14" s="24">
        <v>15000</v>
      </c>
      <c r="G14" s="25">
        <f t="shared" si="0"/>
        <v>5162140216.75</v>
      </c>
      <c r="H14" s="25">
        <f t="shared" si="1"/>
        <v>5162140216.75</v>
      </c>
      <c r="I14" s="29"/>
      <c r="J14" s="29"/>
      <c r="K14" s="29"/>
      <c r="L14" s="29"/>
      <c r="M14" s="29"/>
      <c r="N14" s="29"/>
      <c r="O14" s="29"/>
      <c r="P14" s="29"/>
      <c r="Q14" s="29"/>
      <c r="R14" s="60"/>
    </row>
    <row r="15" spans="1:18" ht="18" customHeight="1" thickBot="1" x14ac:dyDescent="0.35">
      <c r="A15" s="22"/>
      <c r="B15" s="26"/>
      <c r="C15" s="27"/>
      <c r="D15" s="28"/>
      <c r="E15" s="31"/>
      <c r="F15" s="24"/>
      <c r="G15" s="25">
        <f t="shared" si="0"/>
        <v>5162140216.75</v>
      </c>
      <c r="H15" s="25">
        <f t="shared" si="1"/>
        <v>5162140216.75</v>
      </c>
      <c r="I15" s="29"/>
      <c r="J15" s="29"/>
      <c r="K15" s="29"/>
      <c r="L15" s="29"/>
      <c r="M15" s="29"/>
      <c r="N15" s="29"/>
      <c r="O15" s="29"/>
      <c r="P15" s="29"/>
      <c r="Q15" s="29"/>
      <c r="R15" s="60"/>
    </row>
    <row r="16" spans="1:18" ht="22.05" customHeight="1" x14ac:dyDescent="0.3">
      <c r="A16" s="74"/>
      <c r="B16" s="26"/>
      <c r="C16" s="76"/>
      <c r="D16" s="77" t="s">
        <v>76</v>
      </c>
      <c r="E16" s="78">
        <f>SUM(E9:E15)</f>
        <v>9162155216.75</v>
      </c>
      <c r="F16" s="78">
        <f>SUM(F10:F15)</f>
        <v>4000015000</v>
      </c>
      <c r="G16" s="79">
        <f>E16-F16</f>
        <v>5162140216.75</v>
      </c>
      <c r="H16" s="25">
        <f t="shared" ref="H16" si="2">G16</f>
        <v>5162140216.75</v>
      </c>
      <c r="I16" s="193">
        <v>5162140216.75</v>
      </c>
      <c r="J16" s="116">
        <f>G16-I16</f>
        <v>0</v>
      </c>
    </row>
    <row r="17" spans="1:18" ht="15.45" customHeight="1" x14ac:dyDescent="0.3">
      <c r="A17" s="22"/>
      <c r="B17" s="26"/>
      <c r="C17" s="27"/>
      <c r="D17" s="57"/>
      <c r="E17" s="58"/>
      <c r="F17" s="58"/>
      <c r="G17" s="25"/>
      <c r="H17" s="25"/>
    </row>
    <row r="18" spans="1:18" ht="18" customHeight="1" x14ac:dyDescent="0.3">
      <c r="A18" s="67">
        <v>46204</v>
      </c>
      <c r="B18" s="68"/>
      <c r="C18" s="69"/>
      <c r="D18" s="70" t="s">
        <v>19</v>
      </c>
      <c r="E18" s="71">
        <f>juni!G24</f>
        <v>64515624.459994316</v>
      </c>
      <c r="F18" s="72"/>
      <c r="G18" s="73">
        <f>E18</f>
        <v>64515624.459994316</v>
      </c>
      <c r="H18" s="73">
        <f>H16+G18</f>
        <v>5226655841.2099943</v>
      </c>
      <c r="I18" s="29"/>
      <c r="J18" s="29"/>
      <c r="K18" s="29"/>
      <c r="L18" s="29"/>
      <c r="M18" s="29"/>
      <c r="N18" s="29"/>
      <c r="O18" s="29"/>
      <c r="P18" s="29"/>
      <c r="Q18" s="29"/>
      <c r="R18" s="30"/>
    </row>
    <row r="19" spans="1:18" ht="18" customHeight="1" x14ac:dyDescent="0.3">
      <c r="A19" s="22">
        <v>46205.037037037036</v>
      </c>
      <c r="B19" s="26"/>
      <c r="C19" s="27"/>
      <c r="D19" s="28" t="s">
        <v>479</v>
      </c>
      <c r="E19" s="31"/>
      <c r="F19" s="23">
        <v>10000</v>
      </c>
      <c r="G19" s="23">
        <f>(G18+E19)-F19</f>
        <v>64505624.459994316</v>
      </c>
      <c r="H19" s="25">
        <f>(H18+E19)-F19</f>
        <v>5226645841.2099943</v>
      </c>
      <c r="I19" s="29"/>
      <c r="J19" s="29"/>
      <c r="K19" s="29"/>
      <c r="L19" s="29"/>
      <c r="M19" s="29"/>
      <c r="N19" s="29"/>
      <c r="O19" s="29"/>
      <c r="P19" s="29"/>
      <c r="Q19" s="29"/>
      <c r="R19" s="30"/>
    </row>
    <row r="20" spans="1:18" ht="18" customHeight="1" x14ac:dyDescent="0.3">
      <c r="A20" s="22">
        <v>46206.089178240742</v>
      </c>
      <c r="B20" s="26"/>
      <c r="C20" s="27"/>
      <c r="D20" s="28" t="s">
        <v>34</v>
      </c>
      <c r="E20" s="31"/>
      <c r="F20" s="23">
        <v>15000</v>
      </c>
      <c r="G20" s="23">
        <f t="shared" ref="G20:G25" si="3">(G19+E20)-F20</f>
        <v>64490624.459994316</v>
      </c>
      <c r="H20" s="25">
        <f t="shared" ref="H20:H25" si="4">(H19+E20)-F20</f>
        <v>5226630841.2099943</v>
      </c>
      <c r="I20" s="29"/>
      <c r="J20" s="29"/>
      <c r="K20" s="29"/>
      <c r="L20" s="29"/>
      <c r="M20" s="29"/>
      <c r="N20" s="29"/>
      <c r="O20" s="29"/>
      <c r="P20" s="29"/>
      <c r="Q20" s="29"/>
      <c r="R20" s="30"/>
    </row>
    <row r="21" spans="1:18" ht="18" customHeight="1" x14ac:dyDescent="0.3">
      <c r="A21" s="22">
        <v>46225</v>
      </c>
      <c r="B21" s="26"/>
      <c r="C21" s="27"/>
      <c r="D21" s="28" t="s">
        <v>742</v>
      </c>
      <c r="E21" s="31">
        <v>3788000</v>
      </c>
      <c r="F21" s="23"/>
      <c r="G21" s="23">
        <f t="shared" si="3"/>
        <v>68278624.459994316</v>
      </c>
      <c r="H21" s="25">
        <f t="shared" si="4"/>
        <v>5230418841.2099943</v>
      </c>
      <c r="I21" s="29"/>
      <c r="J21" s="29"/>
      <c r="K21" s="29"/>
      <c r="L21" s="29"/>
      <c r="M21" s="29"/>
      <c r="N21" s="29"/>
      <c r="O21" s="29"/>
      <c r="P21" s="29"/>
      <c r="Q21" s="29"/>
      <c r="R21" s="30"/>
    </row>
    <row r="22" spans="1:18" ht="18" customHeight="1" x14ac:dyDescent="0.3">
      <c r="A22" s="22">
        <v>46230.452199074076</v>
      </c>
      <c r="B22" s="26"/>
      <c r="C22" s="27"/>
      <c r="D22" s="28" t="s">
        <v>248</v>
      </c>
      <c r="E22" s="31">
        <v>7116086500</v>
      </c>
      <c r="F22" s="23"/>
      <c r="G22" s="23">
        <f t="shared" si="3"/>
        <v>7184365124.4599943</v>
      </c>
      <c r="H22" s="25">
        <f t="shared" si="4"/>
        <v>12346505341.209995</v>
      </c>
      <c r="I22" s="29"/>
      <c r="J22" s="29"/>
      <c r="K22" s="29"/>
      <c r="L22" s="29"/>
      <c r="M22" s="29"/>
      <c r="N22" s="29"/>
      <c r="O22" s="29"/>
      <c r="P22" s="29"/>
      <c r="Q22" s="29"/>
      <c r="R22" s="30"/>
    </row>
    <row r="23" spans="1:18" ht="18" customHeight="1" x14ac:dyDescent="0.3">
      <c r="A23" s="22">
        <v>46233.452199074076</v>
      </c>
      <c r="B23" s="26"/>
      <c r="C23" s="27"/>
      <c r="D23" s="28" t="s">
        <v>464</v>
      </c>
      <c r="E23" s="31"/>
      <c r="F23" s="23">
        <v>2000000000</v>
      </c>
      <c r="G23" s="23">
        <f t="shared" si="3"/>
        <v>5184365124.4599943</v>
      </c>
      <c r="H23" s="25">
        <f t="shared" si="4"/>
        <v>10346505341.209995</v>
      </c>
      <c r="I23" s="29"/>
      <c r="J23" s="29"/>
      <c r="K23" s="29"/>
      <c r="L23" s="29"/>
      <c r="M23" s="29"/>
      <c r="N23" s="29"/>
      <c r="O23" s="29"/>
      <c r="P23" s="29"/>
      <c r="Q23" s="29"/>
      <c r="R23" s="30"/>
    </row>
    <row r="24" spans="1:18" ht="18" customHeight="1" x14ac:dyDescent="0.3">
      <c r="A24" s="22">
        <v>46234.452164351853</v>
      </c>
      <c r="B24" s="26"/>
      <c r="C24" s="27"/>
      <c r="D24" s="28" t="s">
        <v>49</v>
      </c>
      <c r="E24" s="23"/>
      <c r="F24" s="23">
        <v>467592.05</v>
      </c>
      <c r="G24" s="23">
        <f t="shared" si="3"/>
        <v>5183897532.4099941</v>
      </c>
      <c r="H24" s="25">
        <f t="shared" si="4"/>
        <v>10346037749.159996</v>
      </c>
      <c r="I24" s="29"/>
      <c r="J24" s="29"/>
      <c r="K24" s="29"/>
      <c r="L24" s="29"/>
      <c r="M24" s="29"/>
      <c r="N24" s="29"/>
      <c r="O24" s="29"/>
      <c r="P24" s="29"/>
      <c r="Q24" s="29"/>
      <c r="R24" s="30"/>
    </row>
    <row r="25" spans="1:18" ht="18" customHeight="1" thickBot="1" x14ac:dyDescent="0.35">
      <c r="A25" s="22">
        <v>46234.470243055555</v>
      </c>
      <c r="B25" s="26"/>
      <c r="C25" s="27"/>
      <c r="D25" s="28" t="s">
        <v>57</v>
      </c>
      <c r="E25" s="23">
        <v>2337960.2400000002</v>
      </c>
      <c r="F25" s="23"/>
      <c r="G25" s="23">
        <f t="shared" si="3"/>
        <v>5186235492.6499939</v>
      </c>
      <c r="H25" s="25">
        <f t="shared" si="4"/>
        <v>10348375709.399996</v>
      </c>
      <c r="I25" s="29"/>
      <c r="J25" s="29"/>
      <c r="K25" s="29"/>
      <c r="L25" s="29"/>
      <c r="M25" s="29"/>
      <c r="N25" s="29"/>
      <c r="O25" s="29"/>
      <c r="P25" s="29"/>
      <c r="Q25" s="29"/>
      <c r="R25" s="30"/>
    </row>
    <row r="26" spans="1:18" ht="22.05" customHeight="1" x14ac:dyDescent="0.3">
      <c r="A26" s="74"/>
      <c r="B26" s="75"/>
      <c r="C26" s="76"/>
      <c r="D26" s="77" t="s">
        <v>76</v>
      </c>
      <c r="E26" s="78">
        <f>SUM(E18:E25)</f>
        <v>7186728084.6999941</v>
      </c>
      <c r="F26" s="119">
        <f>SUM(F18:F25)</f>
        <v>2000492592.05</v>
      </c>
      <c r="G26" s="79">
        <f>E26-F26</f>
        <v>5186235492.6499939</v>
      </c>
      <c r="H26" s="25">
        <f>H25</f>
        <v>10348375709.399996</v>
      </c>
      <c r="I26" s="193">
        <v>5186235492.6499996</v>
      </c>
      <c r="J26" s="116">
        <f>G26-I26</f>
        <v>0</v>
      </c>
    </row>
    <row r="27" spans="1:18" ht="22.05" customHeight="1" x14ac:dyDescent="0.3">
      <c r="A27" s="22"/>
      <c r="B27" s="26"/>
      <c r="C27" s="27"/>
      <c r="D27" s="57"/>
      <c r="E27" s="58"/>
      <c r="F27" s="58"/>
      <c r="G27" s="25"/>
      <c r="H27" s="25"/>
    </row>
    <row r="28" spans="1:18" ht="18" customHeight="1" x14ac:dyDescent="0.3">
      <c r="A28" s="67">
        <v>46204</v>
      </c>
      <c r="B28" s="68"/>
      <c r="C28" s="69"/>
      <c r="D28" s="70" t="s">
        <v>21</v>
      </c>
      <c r="E28" s="71">
        <f>juni!G32</f>
        <v>71089755.150001526</v>
      </c>
      <c r="F28" s="72"/>
      <c r="G28" s="73">
        <f>E28</f>
        <v>71089755.150001526</v>
      </c>
      <c r="H28" s="73">
        <f>H26+G28</f>
        <v>10419465464.549997</v>
      </c>
      <c r="I28" s="29"/>
      <c r="J28" s="29"/>
      <c r="K28" s="29"/>
      <c r="L28" s="29"/>
      <c r="M28" s="29"/>
      <c r="N28" s="29"/>
      <c r="O28" s="29"/>
      <c r="P28" s="29"/>
      <c r="Q28" s="29"/>
      <c r="R28" s="30"/>
    </row>
    <row r="29" spans="1:18" ht="18" customHeight="1" x14ac:dyDescent="0.3">
      <c r="A29" s="22">
        <v>46234</v>
      </c>
      <c r="B29" s="26"/>
      <c r="C29" s="27"/>
      <c r="D29" s="28" t="s">
        <v>248</v>
      </c>
      <c r="E29" s="23">
        <v>305964500</v>
      </c>
      <c r="F29" s="31"/>
      <c r="G29" s="25">
        <f>(G28+E29)-F29</f>
        <v>377054255.15000153</v>
      </c>
      <c r="H29" s="25">
        <f>(H28+E29)-F29</f>
        <v>10725429964.549997</v>
      </c>
      <c r="I29" s="29"/>
      <c r="J29" s="29"/>
      <c r="K29" s="29"/>
      <c r="L29" s="29"/>
      <c r="M29" s="29"/>
      <c r="N29" s="29"/>
      <c r="O29" s="29"/>
      <c r="P29" s="29"/>
      <c r="Q29" s="29"/>
      <c r="R29" s="30"/>
    </row>
    <row r="30" spans="1:18" ht="18" customHeight="1" thickBot="1" x14ac:dyDescent="0.35">
      <c r="A30" s="22">
        <v>46234</v>
      </c>
      <c r="B30" s="26"/>
      <c r="C30" s="27"/>
      <c r="D30" s="28" t="s">
        <v>34</v>
      </c>
      <c r="E30" s="23"/>
      <c r="F30" s="23">
        <v>15000</v>
      </c>
      <c r="G30" s="25">
        <f t="shared" ref="G30" si="5">(G29+E30)-F30</f>
        <v>377039255.15000153</v>
      </c>
      <c r="H30" s="25">
        <f t="shared" ref="H30" si="6">(H29+E30)-F30</f>
        <v>10725414964.549997</v>
      </c>
      <c r="I30" s="29"/>
      <c r="J30" s="29"/>
      <c r="K30" s="29"/>
      <c r="L30" s="29"/>
      <c r="M30" s="29"/>
      <c r="N30" s="29"/>
      <c r="O30" s="29"/>
      <c r="P30" s="29"/>
      <c r="Q30" s="29"/>
      <c r="R30" s="30"/>
    </row>
    <row r="31" spans="1:18" ht="22.05" customHeight="1" x14ac:dyDescent="0.3">
      <c r="A31" s="74"/>
      <c r="B31" s="75"/>
      <c r="C31" s="76"/>
      <c r="D31" s="77" t="s">
        <v>76</v>
      </c>
      <c r="E31" s="78">
        <f>SUM(E28:E30)</f>
        <v>377054255.15000153</v>
      </c>
      <c r="F31" s="78">
        <f>SUM(F28:F30)</f>
        <v>15000</v>
      </c>
      <c r="G31" s="79">
        <f>E31-F31</f>
        <v>377039255.15000153</v>
      </c>
      <c r="H31" s="80">
        <f>H30</f>
        <v>10725414964.549997</v>
      </c>
      <c r="I31" s="193">
        <v>377039255.14999998</v>
      </c>
      <c r="J31" s="116">
        <f>G31-I31</f>
        <v>1.5497207641601563E-6</v>
      </c>
    </row>
    <row r="32" spans="1:18" ht="18" customHeight="1" x14ac:dyDescent="0.3">
      <c r="A32" s="22"/>
      <c r="B32" s="26"/>
      <c r="C32" s="27"/>
      <c r="D32" s="66"/>
      <c r="E32" s="31"/>
      <c r="F32" s="48"/>
      <c r="G32" s="25"/>
      <c r="H32" s="25"/>
      <c r="I32" s="29"/>
      <c r="J32" s="29"/>
      <c r="K32" s="29"/>
      <c r="L32" s="29"/>
      <c r="M32" s="29"/>
      <c r="N32" s="29"/>
      <c r="O32" s="29"/>
      <c r="P32" s="29"/>
      <c r="Q32" s="29"/>
      <c r="R32" s="30"/>
    </row>
    <row r="33" spans="1:18" ht="18" customHeight="1" x14ac:dyDescent="0.3">
      <c r="A33" s="67">
        <v>46204</v>
      </c>
      <c r="B33" s="68"/>
      <c r="C33" s="69"/>
      <c r="D33" s="70" t="s">
        <v>20</v>
      </c>
      <c r="E33" s="71">
        <f>juni!G38</f>
        <v>56204103.280000001</v>
      </c>
      <c r="F33" s="72"/>
      <c r="G33" s="73">
        <f>E33</f>
        <v>56204103.280000001</v>
      </c>
      <c r="H33" s="73">
        <f>H31+G33</f>
        <v>10781619067.829998</v>
      </c>
      <c r="I33" s="29"/>
      <c r="J33" s="29"/>
      <c r="K33" s="29"/>
      <c r="L33" s="29"/>
      <c r="M33" s="29"/>
      <c r="N33" s="29"/>
      <c r="O33" s="29"/>
      <c r="P33" s="29"/>
      <c r="Q33" s="29"/>
      <c r="R33" s="30"/>
    </row>
    <row r="34" spans="1:18" ht="18" customHeight="1" x14ac:dyDescent="0.3">
      <c r="A34" s="22">
        <v>46223</v>
      </c>
      <c r="B34" s="26"/>
      <c r="C34" s="27"/>
      <c r="D34" s="28" t="s">
        <v>619</v>
      </c>
      <c r="E34" s="23"/>
      <c r="F34" s="23">
        <f>2098800+3500</f>
        <v>2102300</v>
      </c>
      <c r="G34" s="25">
        <f>(G33+E34)-F34</f>
        <v>54101803.280000001</v>
      </c>
      <c r="H34" s="25">
        <f>(H33+E34)-F34</f>
        <v>10779516767.829998</v>
      </c>
      <c r="I34" s="29">
        <v>2102300</v>
      </c>
      <c r="J34" s="29"/>
      <c r="K34" s="29"/>
      <c r="L34" s="29"/>
      <c r="M34" s="29"/>
      <c r="N34" s="29"/>
      <c r="O34" s="29"/>
      <c r="P34" s="29"/>
      <c r="Q34" s="29"/>
      <c r="R34" s="30"/>
    </row>
    <row r="35" spans="1:18" ht="18" customHeight="1" x14ac:dyDescent="0.3">
      <c r="A35" s="22">
        <v>46234</v>
      </c>
      <c r="B35" s="26"/>
      <c r="C35" s="27"/>
      <c r="D35" s="28" t="s">
        <v>257</v>
      </c>
      <c r="E35" s="23">
        <v>50010</v>
      </c>
      <c r="F35" s="24"/>
      <c r="G35" s="25">
        <f t="shared" ref="G35:G36" si="7">(G34+E35)-F35</f>
        <v>54151813.280000001</v>
      </c>
      <c r="H35" s="25">
        <f t="shared" ref="H35:H36" si="8">(H34+E35)-F35</f>
        <v>10779566777.829998</v>
      </c>
      <c r="I35" s="29"/>
      <c r="J35" s="29"/>
      <c r="K35" s="29"/>
      <c r="L35" s="29"/>
      <c r="M35" s="29"/>
      <c r="N35" s="29"/>
      <c r="O35" s="29"/>
      <c r="P35" s="29"/>
      <c r="Q35" s="29"/>
      <c r="R35" s="30"/>
    </row>
    <row r="36" spans="1:18" ht="18" customHeight="1" thickBot="1" x14ac:dyDescent="0.35">
      <c r="A36" s="22">
        <v>46234</v>
      </c>
      <c r="B36" s="26"/>
      <c r="C36" s="27"/>
      <c r="D36" s="44" t="s">
        <v>258</v>
      </c>
      <c r="E36" s="31"/>
      <c r="F36" s="48">
        <v>15000</v>
      </c>
      <c r="G36" s="25">
        <f t="shared" si="7"/>
        <v>54136813.280000001</v>
      </c>
      <c r="H36" s="25">
        <f t="shared" si="8"/>
        <v>10779551777.829998</v>
      </c>
      <c r="I36" s="29"/>
      <c r="J36" s="29"/>
      <c r="K36" s="29"/>
      <c r="L36" s="29"/>
      <c r="M36" s="29"/>
      <c r="N36" s="29"/>
      <c r="O36" s="29"/>
      <c r="P36" s="29"/>
      <c r="Q36" s="29"/>
      <c r="R36" s="30"/>
    </row>
    <row r="37" spans="1:18" ht="22.05" customHeight="1" x14ac:dyDescent="0.3">
      <c r="A37" s="74"/>
      <c r="B37" s="75"/>
      <c r="C37" s="76"/>
      <c r="D37" s="77" t="s">
        <v>76</v>
      </c>
      <c r="E37" s="78">
        <f>SUM(E33:E36)</f>
        <v>56254113.280000001</v>
      </c>
      <c r="F37" s="78">
        <f>SUM(F33:F36)</f>
        <v>2117300</v>
      </c>
      <c r="G37" s="79">
        <f>E37-F37</f>
        <v>54136813.280000001</v>
      </c>
      <c r="H37" s="80">
        <f>H36</f>
        <v>10779551777.829998</v>
      </c>
      <c r="I37" s="193">
        <v>54136813.280000001</v>
      </c>
      <c r="J37" s="116">
        <f>G37-I37</f>
        <v>0</v>
      </c>
    </row>
    <row r="38" spans="1:18" ht="18" customHeight="1" x14ac:dyDescent="0.3">
      <c r="A38" s="22"/>
      <c r="B38" s="26"/>
      <c r="C38" s="27"/>
      <c r="D38" s="28"/>
      <c r="E38" s="23"/>
      <c r="F38" s="24"/>
      <c r="G38" s="25"/>
      <c r="H38" s="25"/>
      <c r="I38" s="29"/>
      <c r="J38" s="29"/>
      <c r="K38" s="29"/>
      <c r="L38" s="29"/>
      <c r="M38" s="29"/>
      <c r="N38" s="29"/>
      <c r="O38" s="29"/>
      <c r="P38" s="29"/>
      <c r="Q38" s="29"/>
      <c r="R38" s="60"/>
    </row>
    <row r="39" spans="1:18" ht="18" customHeight="1" x14ac:dyDescent="0.3">
      <c r="A39" s="67">
        <v>46204</v>
      </c>
      <c r="B39" s="68"/>
      <c r="C39" s="69"/>
      <c r="D39" s="70" t="s">
        <v>22</v>
      </c>
      <c r="E39" s="71">
        <f>juni!G42</f>
        <v>9259301</v>
      </c>
      <c r="F39" s="72"/>
      <c r="G39" s="73">
        <f>E39</f>
        <v>9259301</v>
      </c>
      <c r="H39" s="73">
        <f>H37+G39</f>
        <v>10788811078.829998</v>
      </c>
      <c r="I39" s="29"/>
      <c r="J39" s="29"/>
      <c r="K39" s="29"/>
      <c r="L39" s="29"/>
      <c r="M39" s="29"/>
      <c r="N39" s="29"/>
      <c r="O39" s="29"/>
      <c r="P39" s="29"/>
      <c r="Q39" s="29"/>
      <c r="R39" s="30"/>
    </row>
    <row r="40" spans="1:18" ht="18" customHeight="1" x14ac:dyDescent="0.3">
      <c r="A40" s="22">
        <v>46234</v>
      </c>
      <c r="B40" s="26"/>
      <c r="C40" s="27"/>
      <c r="D40" s="44" t="s">
        <v>259</v>
      </c>
      <c r="E40" s="31"/>
      <c r="F40" s="48">
        <v>15000</v>
      </c>
      <c r="G40" s="25">
        <f>G39-F40</f>
        <v>9244301</v>
      </c>
      <c r="H40" s="25">
        <f>H39-F40</f>
        <v>10788796078.829998</v>
      </c>
      <c r="I40" s="29"/>
      <c r="J40" s="29"/>
      <c r="K40" s="29"/>
      <c r="L40" s="29"/>
      <c r="M40" s="29"/>
      <c r="N40" s="29"/>
      <c r="O40" s="29"/>
      <c r="P40" s="29"/>
      <c r="Q40" s="29"/>
      <c r="R40" s="30"/>
    </row>
    <row r="41" spans="1:18" ht="18" customHeight="1" x14ac:dyDescent="0.2">
      <c r="A41" s="74"/>
      <c r="B41" s="75"/>
      <c r="C41" s="76"/>
      <c r="D41" s="77" t="s">
        <v>76</v>
      </c>
      <c r="E41" s="92">
        <f>SUM(E38:E40)</f>
        <v>9259301</v>
      </c>
      <c r="F41" s="92">
        <f>SUM(F38:F40)</f>
        <v>15000</v>
      </c>
      <c r="G41" s="93">
        <f>E41-F41</f>
        <v>9244301</v>
      </c>
      <c r="H41" s="25">
        <f>H40</f>
        <v>10788796078.829998</v>
      </c>
      <c r="I41" s="194">
        <v>9244301</v>
      </c>
      <c r="J41" s="116">
        <f>G41-I41</f>
        <v>0</v>
      </c>
      <c r="K41" s="29"/>
      <c r="L41" s="29"/>
      <c r="M41" s="29"/>
      <c r="N41" s="29"/>
      <c r="O41" s="29"/>
      <c r="P41" s="29"/>
      <c r="Q41" s="29"/>
      <c r="R41" s="30"/>
    </row>
    <row r="42" spans="1:18" ht="18" customHeight="1" x14ac:dyDescent="0.3">
      <c r="A42" s="22"/>
      <c r="B42" s="26"/>
      <c r="C42" s="27"/>
      <c r="D42" s="66"/>
      <c r="E42" s="31"/>
      <c r="F42" s="48"/>
      <c r="G42" s="25"/>
      <c r="H42" s="25"/>
      <c r="I42" s="29"/>
      <c r="J42" s="29"/>
      <c r="K42" s="29"/>
      <c r="L42" s="29"/>
      <c r="M42" s="29"/>
      <c r="N42" s="29"/>
      <c r="O42" s="29"/>
      <c r="P42" s="29"/>
      <c r="Q42" s="29"/>
      <c r="R42" s="30"/>
    </row>
    <row r="43" spans="1:18" ht="18" customHeight="1" x14ac:dyDescent="0.3">
      <c r="A43" s="67">
        <v>46204</v>
      </c>
      <c r="B43" s="68"/>
      <c r="C43" s="69"/>
      <c r="D43" s="70" t="s">
        <v>18</v>
      </c>
      <c r="E43" s="71">
        <f>juni!G47</f>
        <v>1159517714.8700008</v>
      </c>
      <c r="F43" s="72"/>
      <c r="G43" s="73">
        <f>E43</f>
        <v>1159517714.8700008</v>
      </c>
      <c r="H43" s="73">
        <f>H41+G43</f>
        <v>11948313793.699999</v>
      </c>
      <c r="I43" s="29"/>
      <c r="J43" s="29"/>
      <c r="K43" s="29"/>
      <c r="L43" s="29"/>
      <c r="M43" s="29"/>
      <c r="N43" s="29"/>
      <c r="O43" s="29"/>
      <c r="P43" s="29"/>
      <c r="Q43" s="29"/>
      <c r="R43" s="30"/>
    </row>
    <row r="44" spans="1:18" ht="22.05" customHeight="1" x14ac:dyDescent="0.3">
      <c r="A44" s="22">
        <v>46234.607754629629</v>
      </c>
      <c r="B44" s="26"/>
      <c r="C44" s="27"/>
      <c r="D44" s="28" t="s">
        <v>248</v>
      </c>
      <c r="E44" s="23">
        <v>1247119000</v>
      </c>
      <c r="F44" s="31"/>
      <c r="G44" s="25">
        <f>(G43+E44)-F44</f>
        <v>2406636714.8700008</v>
      </c>
      <c r="H44" s="25">
        <f>(H43+E44)-F44</f>
        <v>13195432793.699999</v>
      </c>
    </row>
    <row r="45" spans="1:18" ht="22.05" customHeight="1" thickBot="1" x14ac:dyDescent="0.35">
      <c r="A45" s="22">
        <v>46234.607754629629</v>
      </c>
      <c r="B45" s="26"/>
      <c r="C45" s="27"/>
      <c r="D45" s="28" t="s">
        <v>34</v>
      </c>
      <c r="E45" s="23"/>
      <c r="F45" s="31">
        <v>15000</v>
      </c>
      <c r="G45" s="25">
        <f>(G44+E45)-F45</f>
        <v>2406621714.8700008</v>
      </c>
      <c r="H45" s="25">
        <f>(H44+E45)-F45</f>
        <v>13195417793.699999</v>
      </c>
    </row>
    <row r="46" spans="1:18" ht="18" customHeight="1" x14ac:dyDescent="0.3">
      <c r="A46" s="22"/>
      <c r="B46" s="26"/>
      <c r="C46" s="27"/>
      <c r="D46" s="77" t="s">
        <v>76</v>
      </c>
      <c r="E46" s="92">
        <f>SUM(E43:E45)</f>
        <v>2406636714.8700008</v>
      </c>
      <c r="F46" s="92">
        <f>SUM(F44:F45)</f>
        <v>15000</v>
      </c>
      <c r="G46" s="93">
        <f>E46-F46</f>
        <v>2406621714.8700008</v>
      </c>
      <c r="H46" s="25">
        <f>H45</f>
        <v>13195417793.699999</v>
      </c>
      <c r="I46" s="193">
        <v>2406621714.8699999</v>
      </c>
      <c r="J46" s="116">
        <f>G46-I46</f>
        <v>0</v>
      </c>
      <c r="K46" s="29"/>
      <c r="L46" s="29"/>
      <c r="M46" s="29"/>
      <c r="N46" s="29"/>
      <c r="O46" s="29"/>
      <c r="P46" s="29"/>
      <c r="Q46" s="29"/>
      <c r="R46" s="30"/>
    </row>
    <row r="47" spans="1:18" ht="18" customHeight="1" x14ac:dyDescent="0.3">
      <c r="A47" s="22"/>
      <c r="B47" s="26"/>
      <c r="C47" s="27"/>
      <c r="D47" s="28"/>
      <c r="E47" s="31"/>
      <c r="F47" s="24"/>
      <c r="G47" s="25"/>
      <c r="H47" s="25"/>
      <c r="I47" s="29"/>
      <c r="J47" s="29"/>
      <c r="K47" s="29"/>
      <c r="L47" s="29"/>
      <c r="M47" s="29"/>
      <c r="N47" s="29"/>
      <c r="O47" s="29"/>
      <c r="P47" s="29"/>
      <c r="Q47" s="29"/>
      <c r="R47" s="30"/>
    </row>
    <row r="48" spans="1:18" ht="18" customHeight="1" x14ac:dyDescent="0.2">
      <c r="A48" s="67">
        <v>46204</v>
      </c>
      <c r="B48" s="68"/>
      <c r="C48" s="69"/>
      <c r="D48" s="70" t="s">
        <v>24</v>
      </c>
      <c r="E48" s="71">
        <f>juni!G124</f>
        <v>755180506.16000366</v>
      </c>
      <c r="F48" s="72"/>
      <c r="G48" s="73">
        <f>E48</f>
        <v>755180506.16000366</v>
      </c>
      <c r="H48" s="73">
        <f>H46+G48</f>
        <v>13950598299.860003</v>
      </c>
      <c r="I48" s="194">
        <v>755180506.15999997</v>
      </c>
      <c r="J48" s="29"/>
      <c r="K48" s="29"/>
      <c r="L48" s="29"/>
      <c r="M48" s="29"/>
      <c r="N48" s="29"/>
      <c r="O48" s="29"/>
      <c r="P48" s="29"/>
      <c r="Q48" s="29"/>
      <c r="R48" s="30"/>
    </row>
    <row r="49" spans="1:18" ht="18" customHeight="1" x14ac:dyDescent="0.3">
      <c r="A49" s="22">
        <v>46204.600277777776</v>
      </c>
      <c r="B49" s="26"/>
      <c r="C49" s="27"/>
      <c r="D49" s="28" t="s">
        <v>743</v>
      </c>
      <c r="E49" s="189"/>
      <c r="F49" s="189">
        <v>4005000</v>
      </c>
      <c r="G49" s="25">
        <f>(G48+E49)-F49</f>
        <v>751175506.16000366</v>
      </c>
      <c r="H49" s="25">
        <f>(H48+E49)-F49</f>
        <v>13946593299.860003</v>
      </c>
      <c r="I49" s="29"/>
      <c r="J49" s="29"/>
      <c r="K49" s="29"/>
      <c r="L49" s="29"/>
      <c r="M49" s="29"/>
      <c r="N49" s="29"/>
      <c r="O49" s="29"/>
      <c r="P49" s="29"/>
      <c r="Q49" s="29"/>
      <c r="R49" s="30"/>
    </row>
    <row r="50" spans="1:18" ht="18" customHeight="1" x14ac:dyDescent="0.3">
      <c r="A50" s="22">
        <v>46205.833449074074</v>
      </c>
      <c r="B50" s="26"/>
      <c r="C50" s="27"/>
      <c r="D50" s="28" t="s">
        <v>744</v>
      </c>
      <c r="E50" s="189"/>
      <c r="F50" s="189">
        <v>21371700</v>
      </c>
      <c r="G50" s="25">
        <f t="shared" ref="G50" si="9">(G49+E50)-F50</f>
        <v>729803806.16000366</v>
      </c>
      <c r="H50" s="25">
        <f t="shared" ref="H50" si="10">(H49+E50)-F50</f>
        <v>13925221599.860003</v>
      </c>
      <c r="I50" s="29"/>
      <c r="J50" s="29"/>
      <c r="K50" s="29"/>
      <c r="L50" s="29"/>
      <c r="M50" s="29"/>
      <c r="N50" s="29"/>
      <c r="O50" s="29"/>
      <c r="P50" s="29"/>
      <c r="Q50" s="29"/>
      <c r="R50" s="30"/>
    </row>
    <row r="51" spans="1:18" ht="18" customHeight="1" x14ac:dyDescent="0.3">
      <c r="A51" s="22">
        <v>46205.833460648151</v>
      </c>
      <c r="B51" s="26"/>
      <c r="C51" s="27"/>
      <c r="D51" s="28" t="s">
        <v>745</v>
      </c>
      <c r="E51" s="189"/>
      <c r="F51" s="189">
        <v>5000000</v>
      </c>
      <c r="G51" s="25">
        <f t="shared" ref="G51:G114" si="11">(G50+E51)-F51</f>
        <v>724803806.16000366</v>
      </c>
      <c r="H51" s="25">
        <f t="shared" ref="H51:H114" si="12">(H50+E51)-F51</f>
        <v>13920221599.860003</v>
      </c>
      <c r="I51" s="29"/>
      <c r="J51" s="29"/>
      <c r="K51" s="29"/>
      <c r="L51" s="29"/>
      <c r="M51" s="29"/>
      <c r="N51" s="29"/>
      <c r="O51" s="29"/>
      <c r="P51" s="29"/>
      <c r="Q51" s="29"/>
      <c r="R51" s="30"/>
    </row>
    <row r="52" spans="1:18" ht="18" customHeight="1" x14ac:dyDescent="0.3">
      <c r="A52" s="22">
        <v>46205.833472222221</v>
      </c>
      <c r="B52" s="26"/>
      <c r="C52" s="27"/>
      <c r="D52" s="28" t="s">
        <v>746</v>
      </c>
      <c r="E52" s="189"/>
      <c r="F52" s="189">
        <v>127000000</v>
      </c>
      <c r="G52" s="25">
        <f t="shared" si="11"/>
        <v>597803806.16000366</v>
      </c>
      <c r="H52" s="25">
        <f t="shared" si="12"/>
        <v>13793221599.860003</v>
      </c>
      <c r="I52" s="29"/>
      <c r="J52" s="29"/>
      <c r="K52" s="29"/>
      <c r="L52" s="29"/>
      <c r="M52" s="29"/>
      <c r="N52" s="29"/>
      <c r="O52" s="29"/>
      <c r="P52" s="29"/>
      <c r="Q52" s="29"/>
      <c r="R52" s="30"/>
    </row>
    <row r="53" spans="1:18" ht="18" customHeight="1" x14ac:dyDescent="0.3">
      <c r="A53" s="22">
        <v>46205.833472222221</v>
      </c>
      <c r="B53" s="26"/>
      <c r="C53" s="27"/>
      <c r="D53" s="28" t="s">
        <v>747</v>
      </c>
      <c r="E53" s="189"/>
      <c r="F53" s="189">
        <v>28205000</v>
      </c>
      <c r="G53" s="25">
        <f t="shared" si="11"/>
        <v>569598806.16000366</v>
      </c>
      <c r="H53" s="25">
        <f t="shared" si="12"/>
        <v>13765016599.860003</v>
      </c>
      <c r="I53" s="29"/>
      <c r="J53" s="29"/>
      <c r="K53" s="29"/>
      <c r="L53" s="29"/>
      <c r="M53" s="29"/>
      <c r="N53" s="29"/>
      <c r="O53" s="29"/>
      <c r="P53" s="29"/>
      <c r="Q53" s="29"/>
      <c r="R53" s="30"/>
    </row>
    <row r="54" spans="1:18" ht="18" customHeight="1" x14ac:dyDescent="0.3">
      <c r="A54" s="22">
        <v>46205.833483796298</v>
      </c>
      <c r="B54" s="26"/>
      <c r="C54" s="27"/>
      <c r="D54" s="28" t="s">
        <v>748</v>
      </c>
      <c r="E54" s="189"/>
      <c r="F54" s="189">
        <v>230800000</v>
      </c>
      <c r="G54" s="25">
        <f t="shared" si="11"/>
        <v>338798806.16000366</v>
      </c>
      <c r="H54" s="25">
        <f t="shared" si="12"/>
        <v>13534216599.860003</v>
      </c>
      <c r="I54" s="29"/>
      <c r="J54" s="29"/>
      <c r="K54" s="29"/>
      <c r="L54" s="29"/>
      <c r="M54" s="29"/>
      <c r="N54" s="29"/>
      <c r="O54" s="29"/>
      <c r="P54" s="29"/>
      <c r="Q54" s="29"/>
      <c r="R54" s="30"/>
    </row>
    <row r="55" spans="1:18" ht="18" customHeight="1" x14ac:dyDescent="0.3">
      <c r="A55" s="22">
        <v>46205.833495370367</v>
      </c>
      <c r="B55" s="26"/>
      <c r="C55" s="27"/>
      <c r="D55" s="28" t="s">
        <v>749</v>
      </c>
      <c r="E55" s="189"/>
      <c r="F55" s="189">
        <v>83150000</v>
      </c>
      <c r="G55" s="25">
        <f t="shared" si="11"/>
        <v>255648806.16000366</v>
      </c>
      <c r="H55" s="25">
        <f t="shared" si="12"/>
        <v>13451066599.860003</v>
      </c>
      <c r="I55" s="29"/>
      <c r="J55" s="29"/>
      <c r="K55" s="29"/>
      <c r="L55" s="29"/>
      <c r="M55" s="29"/>
      <c r="N55" s="29"/>
      <c r="O55" s="29"/>
      <c r="P55" s="29"/>
      <c r="Q55" s="29"/>
      <c r="R55" s="30"/>
    </row>
    <row r="56" spans="1:18" ht="18" customHeight="1" x14ac:dyDescent="0.3">
      <c r="A56" s="22">
        <v>46205.833506944444</v>
      </c>
      <c r="B56" s="26"/>
      <c r="C56" s="27"/>
      <c r="D56" s="28" t="s">
        <v>750</v>
      </c>
      <c r="E56" s="189"/>
      <c r="F56" s="189">
        <v>550000</v>
      </c>
      <c r="G56" s="25">
        <f t="shared" si="11"/>
        <v>255098806.16000366</v>
      </c>
      <c r="H56" s="25">
        <f t="shared" si="12"/>
        <v>13450516599.860003</v>
      </c>
      <c r="I56" s="29"/>
      <c r="J56" s="29"/>
      <c r="K56" s="29"/>
      <c r="L56" s="29"/>
      <c r="M56" s="29"/>
      <c r="N56" s="29"/>
      <c r="O56" s="29"/>
      <c r="P56" s="29"/>
      <c r="Q56" s="29"/>
      <c r="R56" s="30"/>
    </row>
    <row r="57" spans="1:18" ht="18" customHeight="1" x14ac:dyDescent="0.3">
      <c r="A57" s="22">
        <v>46205.833506944444</v>
      </c>
      <c r="B57" s="26"/>
      <c r="C57" s="27"/>
      <c r="D57" s="28" t="s">
        <v>751</v>
      </c>
      <c r="E57" s="189"/>
      <c r="F57" s="189">
        <v>147800000</v>
      </c>
      <c r="G57" s="25">
        <f t="shared" si="11"/>
        <v>107298806.16000366</v>
      </c>
      <c r="H57" s="25">
        <f t="shared" si="12"/>
        <v>13302716599.860003</v>
      </c>
      <c r="I57" s="29"/>
      <c r="J57" s="29"/>
      <c r="K57" s="29"/>
      <c r="L57" s="29"/>
      <c r="M57" s="29"/>
      <c r="N57" s="29"/>
      <c r="O57" s="29"/>
      <c r="P57" s="29"/>
      <c r="Q57" s="29"/>
      <c r="R57" s="30"/>
    </row>
    <row r="58" spans="1:18" ht="18" customHeight="1" x14ac:dyDescent="0.3">
      <c r="A58" s="22">
        <v>46206.069074074076</v>
      </c>
      <c r="B58" s="26"/>
      <c r="C58" s="27"/>
      <c r="D58" s="28" t="s">
        <v>34</v>
      </c>
      <c r="E58" s="189"/>
      <c r="F58" s="189">
        <v>10000</v>
      </c>
      <c r="G58" s="25">
        <f t="shared" si="11"/>
        <v>107288806.16000366</v>
      </c>
      <c r="H58" s="25">
        <f t="shared" si="12"/>
        <v>13302706599.860003</v>
      </c>
      <c r="I58" s="29"/>
      <c r="J58" s="29"/>
      <c r="K58" s="29"/>
      <c r="L58" s="29"/>
      <c r="M58" s="29"/>
      <c r="N58" s="29"/>
      <c r="O58" s="29"/>
      <c r="P58" s="29"/>
      <c r="Q58" s="29"/>
      <c r="R58" s="30"/>
    </row>
    <row r="59" spans="1:18" ht="18" customHeight="1" x14ac:dyDescent="0.3">
      <c r="A59" s="22">
        <v>46207.809155092589</v>
      </c>
      <c r="B59" s="26"/>
      <c r="C59" s="27"/>
      <c r="D59" s="28" t="s">
        <v>51</v>
      </c>
      <c r="E59" s="189"/>
      <c r="F59" s="189">
        <v>2500</v>
      </c>
      <c r="G59" s="25">
        <f t="shared" si="11"/>
        <v>107286306.16000366</v>
      </c>
      <c r="H59" s="25">
        <f t="shared" si="12"/>
        <v>13302704099.860003</v>
      </c>
      <c r="I59" s="29"/>
      <c r="J59" s="29"/>
      <c r="K59" s="29"/>
      <c r="L59" s="29"/>
      <c r="M59" s="29"/>
      <c r="N59" s="29"/>
      <c r="O59" s="29"/>
      <c r="P59" s="29"/>
      <c r="Q59" s="29"/>
      <c r="R59" s="30"/>
    </row>
    <row r="60" spans="1:18" ht="18" customHeight="1" x14ac:dyDescent="0.3">
      <c r="A60" s="22">
        <v>46207.809155092589</v>
      </c>
      <c r="B60" s="26"/>
      <c r="C60" s="27"/>
      <c r="D60" s="28" t="s">
        <v>752</v>
      </c>
      <c r="E60" s="189"/>
      <c r="F60" s="189">
        <v>100000000</v>
      </c>
      <c r="G60" s="25">
        <f t="shared" si="11"/>
        <v>7286306.1600036621</v>
      </c>
      <c r="H60" s="25">
        <f t="shared" si="12"/>
        <v>13202704099.860003</v>
      </c>
      <c r="I60" s="29"/>
      <c r="J60" s="29"/>
      <c r="K60" s="29"/>
      <c r="L60" s="29"/>
      <c r="M60" s="29"/>
      <c r="N60" s="29"/>
      <c r="O60" s="29"/>
      <c r="P60" s="29"/>
      <c r="Q60" s="29"/>
      <c r="R60" s="30"/>
    </row>
    <row r="61" spans="1:18" ht="18" customHeight="1" x14ac:dyDescent="0.3">
      <c r="A61" s="22">
        <v>46211.820254629631</v>
      </c>
      <c r="B61" s="26"/>
      <c r="C61" s="27"/>
      <c r="D61" s="28" t="s">
        <v>252</v>
      </c>
      <c r="E61" s="189">
        <v>1000000000</v>
      </c>
      <c r="F61" s="189"/>
      <c r="G61" s="25">
        <f t="shared" si="11"/>
        <v>1007286306.1600037</v>
      </c>
      <c r="H61" s="25">
        <f t="shared" si="12"/>
        <v>14202704099.860003</v>
      </c>
      <c r="I61" s="29"/>
      <c r="J61" s="29"/>
      <c r="K61" s="29"/>
      <c r="L61" s="29"/>
      <c r="M61" s="29"/>
      <c r="N61" s="29"/>
      <c r="O61" s="29"/>
      <c r="P61" s="29"/>
      <c r="Q61" s="29"/>
      <c r="R61" s="30"/>
    </row>
    <row r="62" spans="1:18" ht="18" customHeight="1" x14ac:dyDescent="0.3">
      <c r="A62" s="22">
        <v>46211.822326388887</v>
      </c>
      <c r="B62" s="26"/>
      <c r="C62" s="27"/>
      <c r="D62" s="28" t="s">
        <v>753</v>
      </c>
      <c r="E62" s="189"/>
      <c r="F62" s="189">
        <v>246000000</v>
      </c>
      <c r="G62" s="25">
        <f t="shared" si="11"/>
        <v>761286306.16000366</v>
      </c>
      <c r="H62" s="25">
        <f t="shared" si="12"/>
        <v>13956704099.860003</v>
      </c>
      <c r="I62" s="29"/>
      <c r="J62" s="29"/>
      <c r="K62" s="29"/>
      <c r="L62" s="29"/>
      <c r="M62" s="29"/>
      <c r="N62" s="29"/>
      <c r="O62" s="29"/>
      <c r="P62" s="29"/>
      <c r="Q62" s="29"/>
      <c r="R62" s="30"/>
    </row>
    <row r="63" spans="1:18" ht="18" customHeight="1" x14ac:dyDescent="0.3">
      <c r="A63" s="22">
        <v>46211.822326388887</v>
      </c>
      <c r="B63" s="26"/>
      <c r="C63" s="27"/>
      <c r="D63" s="28" t="s">
        <v>754</v>
      </c>
      <c r="E63" s="189"/>
      <c r="F63" s="189">
        <v>73600000</v>
      </c>
      <c r="G63" s="25">
        <f t="shared" si="11"/>
        <v>687686306.16000366</v>
      </c>
      <c r="H63" s="25">
        <f t="shared" si="12"/>
        <v>13883104099.860003</v>
      </c>
      <c r="I63" s="29"/>
      <c r="J63" s="29"/>
      <c r="K63" s="29"/>
      <c r="L63" s="29"/>
      <c r="M63" s="29"/>
      <c r="N63" s="29"/>
      <c r="O63" s="29"/>
      <c r="P63" s="29"/>
      <c r="Q63" s="29"/>
      <c r="R63" s="30"/>
    </row>
    <row r="64" spans="1:18" ht="18" customHeight="1" x14ac:dyDescent="0.3">
      <c r="A64" s="22">
        <v>46211.822337962964</v>
      </c>
      <c r="B64" s="26"/>
      <c r="C64" s="27"/>
      <c r="D64" s="28" t="s">
        <v>755</v>
      </c>
      <c r="E64" s="189"/>
      <c r="F64" s="189">
        <v>196732</v>
      </c>
      <c r="G64" s="25">
        <f t="shared" si="11"/>
        <v>687489574.16000366</v>
      </c>
      <c r="H64" s="25">
        <f t="shared" si="12"/>
        <v>13882907367.860003</v>
      </c>
      <c r="I64" s="29"/>
      <c r="J64" s="29"/>
      <c r="K64" s="29"/>
      <c r="L64" s="29"/>
      <c r="M64" s="29"/>
      <c r="N64" s="29"/>
      <c r="O64" s="29"/>
      <c r="P64" s="29"/>
      <c r="Q64" s="29"/>
      <c r="R64" s="30"/>
    </row>
    <row r="65" spans="1:18" ht="18" customHeight="1" x14ac:dyDescent="0.3">
      <c r="A65" s="22">
        <v>46211.822337962964</v>
      </c>
      <c r="B65" s="26"/>
      <c r="C65" s="27"/>
      <c r="D65" s="28" t="s">
        <v>756</v>
      </c>
      <c r="E65" s="189"/>
      <c r="F65" s="189">
        <v>137972200</v>
      </c>
      <c r="G65" s="25">
        <f t="shared" si="11"/>
        <v>549517374.16000366</v>
      </c>
      <c r="H65" s="25">
        <f t="shared" si="12"/>
        <v>13744935167.860003</v>
      </c>
      <c r="I65" s="29"/>
      <c r="J65" s="29"/>
      <c r="K65" s="29"/>
      <c r="L65" s="29"/>
      <c r="M65" s="29"/>
      <c r="N65" s="29"/>
      <c r="O65" s="29"/>
      <c r="P65" s="29"/>
      <c r="Q65" s="29"/>
      <c r="R65" s="30"/>
    </row>
    <row r="66" spans="1:18" ht="18" customHeight="1" x14ac:dyDescent="0.3">
      <c r="A66" s="22">
        <v>46211.82234953704</v>
      </c>
      <c r="B66" s="26"/>
      <c r="C66" s="27"/>
      <c r="D66" s="28" t="s">
        <v>51</v>
      </c>
      <c r="E66" s="189"/>
      <c r="F66" s="189">
        <v>2500</v>
      </c>
      <c r="G66" s="25">
        <f t="shared" si="11"/>
        <v>549514874.16000366</v>
      </c>
      <c r="H66" s="25">
        <f t="shared" si="12"/>
        <v>13744932667.860003</v>
      </c>
      <c r="I66" s="29"/>
      <c r="J66" s="29"/>
      <c r="K66" s="29"/>
      <c r="L66" s="29"/>
      <c r="M66" s="29"/>
      <c r="N66" s="29"/>
      <c r="O66" s="29"/>
      <c r="P66" s="29"/>
      <c r="Q66" s="29"/>
      <c r="R66" s="30"/>
    </row>
    <row r="67" spans="1:18" ht="18" customHeight="1" x14ac:dyDescent="0.3">
      <c r="A67" s="22">
        <v>46211.82234953704</v>
      </c>
      <c r="B67" s="26"/>
      <c r="C67" s="27"/>
      <c r="D67" s="28" t="s">
        <v>757</v>
      </c>
      <c r="E67" s="189"/>
      <c r="F67" s="189">
        <v>46683239</v>
      </c>
      <c r="G67" s="25">
        <f t="shared" si="11"/>
        <v>502831635.16000366</v>
      </c>
      <c r="H67" s="25">
        <f t="shared" si="12"/>
        <v>13698249428.860003</v>
      </c>
      <c r="I67" s="29"/>
      <c r="J67" s="29"/>
      <c r="K67" s="29"/>
      <c r="L67" s="29"/>
      <c r="M67" s="29"/>
      <c r="N67" s="29"/>
      <c r="O67" s="29"/>
      <c r="P67" s="29"/>
      <c r="Q67" s="29"/>
      <c r="R67" s="30"/>
    </row>
    <row r="68" spans="1:18" ht="18" customHeight="1" x14ac:dyDescent="0.3">
      <c r="A68" s="22">
        <v>46211.82234953704</v>
      </c>
      <c r="B68" s="26"/>
      <c r="C68" s="27"/>
      <c r="D68" s="28" t="s">
        <v>51</v>
      </c>
      <c r="E68" s="189"/>
      <c r="F68" s="189">
        <v>2500</v>
      </c>
      <c r="G68" s="25">
        <f t="shared" si="11"/>
        <v>502829135.16000366</v>
      </c>
      <c r="H68" s="25">
        <f t="shared" si="12"/>
        <v>13698246928.860003</v>
      </c>
      <c r="I68" s="29"/>
      <c r="J68" s="29"/>
      <c r="K68" s="29"/>
      <c r="L68" s="29"/>
      <c r="M68" s="29"/>
      <c r="N68" s="29"/>
      <c r="O68" s="29"/>
      <c r="P68" s="29"/>
      <c r="Q68" s="29"/>
      <c r="R68" s="30"/>
    </row>
    <row r="69" spans="1:18" ht="18" customHeight="1" x14ac:dyDescent="0.3">
      <c r="A69" s="22">
        <v>46211.82234953704</v>
      </c>
      <c r="B69" s="26"/>
      <c r="C69" s="27"/>
      <c r="D69" s="28" t="s">
        <v>758</v>
      </c>
      <c r="E69" s="189"/>
      <c r="F69" s="189">
        <v>5200000</v>
      </c>
      <c r="G69" s="25">
        <f t="shared" si="11"/>
        <v>497629135.16000366</v>
      </c>
      <c r="H69" s="25">
        <f t="shared" si="12"/>
        <v>13693046928.860003</v>
      </c>
      <c r="I69" s="29"/>
      <c r="J69" s="29"/>
      <c r="K69" s="29"/>
      <c r="L69" s="29"/>
      <c r="M69" s="29"/>
      <c r="N69" s="29"/>
      <c r="O69" s="29"/>
      <c r="P69" s="29"/>
      <c r="Q69" s="29"/>
      <c r="R69" s="30"/>
    </row>
    <row r="70" spans="1:18" ht="18" customHeight="1" x14ac:dyDescent="0.3">
      <c r="A70" s="22">
        <v>46211.82234953704</v>
      </c>
      <c r="B70" s="26"/>
      <c r="C70" s="27"/>
      <c r="D70" s="28" t="s">
        <v>51</v>
      </c>
      <c r="E70" s="189"/>
      <c r="F70" s="189">
        <v>2500</v>
      </c>
      <c r="G70" s="25">
        <f t="shared" si="11"/>
        <v>497626635.16000366</v>
      </c>
      <c r="H70" s="25">
        <f t="shared" si="12"/>
        <v>13693044428.860003</v>
      </c>
      <c r="I70" s="29"/>
      <c r="J70" s="29"/>
      <c r="K70" s="29"/>
      <c r="L70" s="29"/>
      <c r="M70" s="29"/>
      <c r="N70" s="29"/>
      <c r="O70" s="29"/>
      <c r="P70" s="29"/>
      <c r="Q70" s="29"/>
      <c r="R70" s="30"/>
    </row>
    <row r="71" spans="1:18" ht="18" customHeight="1" x14ac:dyDescent="0.3">
      <c r="A71" s="22">
        <v>46211.82234953704</v>
      </c>
      <c r="B71" s="26"/>
      <c r="C71" s="27"/>
      <c r="D71" s="28" t="s">
        <v>759</v>
      </c>
      <c r="E71" s="189"/>
      <c r="F71" s="189">
        <v>3000000</v>
      </c>
      <c r="G71" s="25">
        <f t="shared" si="11"/>
        <v>494626635.16000366</v>
      </c>
      <c r="H71" s="25">
        <f t="shared" si="12"/>
        <v>13690044428.860003</v>
      </c>
      <c r="I71" s="29"/>
      <c r="J71" s="29"/>
      <c r="K71" s="29"/>
      <c r="L71" s="29"/>
      <c r="M71" s="29"/>
      <c r="N71" s="29"/>
      <c r="O71" s="29"/>
      <c r="P71" s="29"/>
      <c r="Q71" s="29"/>
      <c r="R71" s="30"/>
    </row>
    <row r="72" spans="1:18" ht="18" customHeight="1" x14ac:dyDescent="0.3">
      <c r="A72" s="22">
        <v>46211.82236111111</v>
      </c>
      <c r="B72" s="26"/>
      <c r="C72" s="27"/>
      <c r="D72" s="28" t="s">
        <v>760</v>
      </c>
      <c r="E72" s="189"/>
      <c r="F72" s="207">
        <v>840000</v>
      </c>
      <c r="G72" s="25">
        <f t="shared" si="11"/>
        <v>493786635.16000366</v>
      </c>
      <c r="H72" s="25">
        <f t="shared" si="12"/>
        <v>13689204428.860003</v>
      </c>
      <c r="I72" s="29"/>
      <c r="J72" s="29"/>
      <c r="K72" s="29"/>
      <c r="L72" s="29"/>
      <c r="M72" s="29"/>
      <c r="N72" s="29"/>
      <c r="O72" s="29"/>
      <c r="P72" s="29"/>
      <c r="Q72" s="29"/>
      <c r="R72" s="30"/>
    </row>
    <row r="73" spans="1:18" ht="18" customHeight="1" x14ac:dyDescent="0.3">
      <c r="A73" s="22">
        <v>46211.82236111111</v>
      </c>
      <c r="B73" s="26"/>
      <c r="C73" s="27"/>
      <c r="D73" s="28" t="s">
        <v>761</v>
      </c>
      <c r="E73" s="189"/>
      <c r="F73" s="207">
        <v>400000</v>
      </c>
      <c r="G73" s="25">
        <f t="shared" si="11"/>
        <v>493386635.16000366</v>
      </c>
      <c r="H73" s="25">
        <f t="shared" si="12"/>
        <v>13688804428.860003</v>
      </c>
      <c r="I73" s="29"/>
      <c r="J73" s="29"/>
      <c r="K73" s="29"/>
      <c r="L73" s="29"/>
      <c r="M73" s="29"/>
      <c r="N73" s="29"/>
      <c r="O73" s="29"/>
      <c r="P73" s="29"/>
      <c r="Q73" s="29"/>
      <c r="R73" s="30"/>
    </row>
    <row r="74" spans="1:18" ht="18" customHeight="1" x14ac:dyDescent="0.3">
      <c r="A74" s="22">
        <v>46211.82236111111</v>
      </c>
      <c r="B74" s="26"/>
      <c r="C74" s="27"/>
      <c r="D74" s="28" t="s">
        <v>51</v>
      </c>
      <c r="E74" s="189"/>
      <c r="F74" s="189">
        <v>2500</v>
      </c>
      <c r="G74" s="25">
        <f t="shared" si="11"/>
        <v>493384135.16000366</v>
      </c>
      <c r="H74" s="25">
        <f t="shared" si="12"/>
        <v>13688801928.860003</v>
      </c>
      <c r="I74" s="29"/>
      <c r="J74" s="29"/>
      <c r="K74" s="29"/>
      <c r="L74" s="29"/>
      <c r="M74" s="29"/>
      <c r="N74" s="29"/>
      <c r="O74" s="29"/>
      <c r="P74" s="29"/>
      <c r="Q74" s="29"/>
      <c r="R74" s="30"/>
    </row>
    <row r="75" spans="1:18" ht="18" customHeight="1" x14ac:dyDescent="0.3">
      <c r="A75" s="22">
        <v>46211.82236111111</v>
      </c>
      <c r="B75" s="26"/>
      <c r="C75" s="27"/>
      <c r="D75" s="28" t="s">
        <v>762</v>
      </c>
      <c r="E75" s="189"/>
      <c r="F75" s="189">
        <v>109088031</v>
      </c>
      <c r="G75" s="25">
        <f t="shared" si="11"/>
        <v>384296104.16000366</v>
      </c>
      <c r="H75" s="25">
        <f t="shared" si="12"/>
        <v>13579713897.860003</v>
      </c>
      <c r="I75" s="29"/>
      <c r="J75" s="29"/>
      <c r="K75" s="29"/>
      <c r="L75" s="29"/>
      <c r="M75" s="29"/>
      <c r="N75" s="29"/>
      <c r="O75" s="29"/>
      <c r="P75" s="29"/>
      <c r="Q75" s="29"/>
      <c r="R75" s="30"/>
    </row>
    <row r="76" spans="1:18" ht="18" customHeight="1" x14ac:dyDescent="0.3">
      <c r="A76" s="22">
        <v>46211.822372685187</v>
      </c>
      <c r="B76" s="26"/>
      <c r="C76" s="27"/>
      <c r="D76" s="28" t="s">
        <v>51</v>
      </c>
      <c r="E76" s="189"/>
      <c r="F76" s="207">
        <v>2500</v>
      </c>
      <c r="G76" s="25">
        <f t="shared" si="11"/>
        <v>384293604.16000366</v>
      </c>
      <c r="H76" s="25">
        <f t="shared" si="12"/>
        <v>13579711397.860003</v>
      </c>
      <c r="I76" s="29"/>
      <c r="J76" s="29"/>
      <c r="K76" s="29"/>
      <c r="L76" s="29"/>
      <c r="M76" s="29"/>
      <c r="N76" s="29"/>
      <c r="O76" s="29"/>
      <c r="P76" s="29"/>
      <c r="Q76" s="29"/>
      <c r="R76" s="30"/>
    </row>
    <row r="77" spans="1:18" ht="18" customHeight="1" x14ac:dyDescent="0.3">
      <c r="A77" s="22">
        <v>46211.822372685187</v>
      </c>
      <c r="B77" s="26"/>
      <c r="C77" s="27"/>
      <c r="D77" s="28" t="s">
        <v>763</v>
      </c>
      <c r="E77" s="189"/>
      <c r="F77" s="207">
        <v>1300000</v>
      </c>
      <c r="G77" s="25">
        <f t="shared" si="11"/>
        <v>382993604.16000366</v>
      </c>
      <c r="H77" s="25">
        <f t="shared" si="12"/>
        <v>13578411397.860003</v>
      </c>
      <c r="I77" s="29"/>
      <c r="J77" s="29"/>
      <c r="K77" s="29"/>
      <c r="L77" s="29"/>
      <c r="M77" s="29"/>
      <c r="N77" s="29"/>
      <c r="O77" s="29"/>
      <c r="P77" s="29"/>
      <c r="Q77" s="29"/>
      <c r="R77" s="30"/>
    </row>
    <row r="78" spans="1:18" ht="18" customHeight="1" x14ac:dyDescent="0.3">
      <c r="A78" s="22">
        <v>46211.822372685187</v>
      </c>
      <c r="B78" s="26"/>
      <c r="C78" s="27"/>
      <c r="D78" s="28" t="s">
        <v>764</v>
      </c>
      <c r="E78" s="189"/>
      <c r="F78" s="189">
        <v>5000000</v>
      </c>
      <c r="G78" s="25">
        <f t="shared" si="11"/>
        <v>377993604.16000366</v>
      </c>
      <c r="H78" s="25">
        <f t="shared" si="12"/>
        <v>13573411397.860003</v>
      </c>
      <c r="I78" s="29"/>
      <c r="J78" s="29"/>
      <c r="K78" s="29"/>
      <c r="L78" s="29"/>
      <c r="M78" s="29"/>
      <c r="N78" s="29"/>
      <c r="O78" s="29"/>
      <c r="P78" s="29"/>
      <c r="Q78" s="29"/>
      <c r="R78" s="30"/>
    </row>
    <row r="79" spans="1:18" ht="18" customHeight="1" x14ac:dyDescent="0.3">
      <c r="A79" s="22">
        <v>46211.822384259256</v>
      </c>
      <c r="B79" s="26"/>
      <c r="C79" s="27"/>
      <c r="D79" s="28" t="s">
        <v>51</v>
      </c>
      <c r="E79" s="189"/>
      <c r="F79" s="189">
        <v>2500</v>
      </c>
      <c r="G79" s="25">
        <f t="shared" si="11"/>
        <v>377991104.16000366</v>
      </c>
      <c r="H79" s="25">
        <f t="shared" si="12"/>
        <v>13573408897.860003</v>
      </c>
      <c r="I79" s="29"/>
      <c r="J79" s="29"/>
      <c r="K79" s="29"/>
      <c r="L79" s="29"/>
      <c r="M79" s="29"/>
      <c r="N79" s="29"/>
      <c r="O79" s="29"/>
      <c r="P79" s="29"/>
      <c r="Q79" s="29"/>
      <c r="R79" s="30"/>
    </row>
    <row r="80" spans="1:18" ht="18" customHeight="1" x14ac:dyDescent="0.3">
      <c r="A80" s="22">
        <v>46211.822384259256</v>
      </c>
      <c r="B80" s="26"/>
      <c r="C80" s="27"/>
      <c r="D80" s="28" t="s">
        <v>765</v>
      </c>
      <c r="E80" s="189"/>
      <c r="F80" s="207">
        <v>360000</v>
      </c>
      <c r="G80" s="25">
        <f t="shared" si="11"/>
        <v>377631104.16000366</v>
      </c>
      <c r="H80" s="25">
        <f t="shared" si="12"/>
        <v>13573048897.860003</v>
      </c>
      <c r="I80" s="29"/>
      <c r="J80" s="29"/>
      <c r="K80" s="29"/>
      <c r="L80" s="29"/>
      <c r="M80" s="29"/>
      <c r="N80" s="29"/>
      <c r="O80" s="29"/>
      <c r="P80" s="29"/>
      <c r="Q80" s="29"/>
      <c r="R80" s="30"/>
    </row>
    <row r="81" spans="1:18" ht="18" customHeight="1" x14ac:dyDescent="0.3">
      <c r="A81" s="22">
        <v>46213.447372685187</v>
      </c>
      <c r="B81" s="26"/>
      <c r="C81" s="27"/>
      <c r="D81" s="28" t="s">
        <v>766</v>
      </c>
      <c r="E81" s="189">
        <v>1000000000</v>
      </c>
      <c r="F81" s="189"/>
      <c r="G81" s="25">
        <f t="shared" si="11"/>
        <v>1377631104.1600037</v>
      </c>
      <c r="H81" s="25">
        <f t="shared" si="12"/>
        <v>14573048897.860003</v>
      </c>
      <c r="I81" s="29"/>
      <c r="J81" s="29"/>
      <c r="K81" s="29"/>
      <c r="L81" s="29"/>
      <c r="M81" s="29"/>
      <c r="N81" s="29"/>
      <c r="O81" s="29"/>
      <c r="P81" s="29"/>
      <c r="Q81" s="29"/>
      <c r="R81" s="30"/>
    </row>
    <row r="82" spans="1:18" ht="18" customHeight="1" x14ac:dyDescent="0.3">
      <c r="A82" s="22">
        <v>46213.447384259256</v>
      </c>
      <c r="B82" s="26"/>
      <c r="C82" s="27"/>
      <c r="D82" s="28" t="s">
        <v>252</v>
      </c>
      <c r="E82" s="189">
        <v>1000000000</v>
      </c>
      <c r="F82" s="189"/>
      <c r="G82" s="25">
        <f t="shared" si="11"/>
        <v>2377631104.1600037</v>
      </c>
      <c r="H82" s="25">
        <f t="shared" si="12"/>
        <v>15573048897.860003</v>
      </c>
      <c r="I82" s="29"/>
      <c r="J82" s="29"/>
      <c r="K82" s="29"/>
      <c r="L82" s="29"/>
      <c r="M82" s="29"/>
      <c r="N82" s="29"/>
      <c r="O82" s="29"/>
      <c r="P82" s="29"/>
      <c r="Q82" s="29"/>
      <c r="R82" s="30"/>
    </row>
    <row r="83" spans="1:18" ht="18" customHeight="1" x14ac:dyDescent="0.3">
      <c r="A83" s="22">
        <v>46213.462685185186</v>
      </c>
      <c r="B83" s="26"/>
      <c r="C83" s="27"/>
      <c r="D83" s="28" t="s">
        <v>767</v>
      </c>
      <c r="E83" s="189"/>
      <c r="F83" s="189">
        <v>4292356</v>
      </c>
      <c r="G83" s="25">
        <f t="shared" si="11"/>
        <v>2373338748.1600037</v>
      </c>
      <c r="H83" s="25">
        <f t="shared" si="12"/>
        <v>15568756541.860003</v>
      </c>
      <c r="I83" s="29"/>
      <c r="J83" s="29"/>
      <c r="K83" s="29"/>
      <c r="L83" s="29"/>
      <c r="M83" s="29"/>
      <c r="N83" s="29"/>
      <c r="O83" s="29"/>
      <c r="P83" s="29"/>
      <c r="Q83" s="29"/>
      <c r="R83" s="30"/>
    </row>
    <row r="84" spans="1:18" ht="18" customHeight="1" x14ac:dyDescent="0.3">
      <c r="A84" s="22">
        <v>46213.462696759256</v>
      </c>
      <c r="B84" s="26"/>
      <c r="C84" s="27"/>
      <c r="D84" s="28" t="s">
        <v>768</v>
      </c>
      <c r="E84" s="189"/>
      <c r="F84" s="189">
        <v>563000</v>
      </c>
      <c r="G84" s="25">
        <f t="shared" si="11"/>
        <v>2372775748.1600037</v>
      </c>
      <c r="H84" s="25">
        <f t="shared" si="12"/>
        <v>15568193541.860003</v>
      </c>
      <c r="I84" s="29"/>
      <c r="J84" s="29"/>
      <c r="K84" s="29"/>
      <c r="L84" s="29"/>
      <c r="M84" s="29"/>
      <c r="N84" s="29"/>
      <c r="O84" s="29"/>
      <c r="P84" s="29"/>
      <c r="Q84" s="29"/>
      <c r="R84" s="30"/>
    </row>
    <row r="85" spans="1:18" ht="18" customHeight="1" x14ac:dyDescent="0.3">
      <c r="A85" s="22">
        <v>46213.462696759256</v>
      </c>
      <c r="B85" s="26"/>
      <c r="C85" s="27"/>
      <c r="D85" s="28" t="s">
        <v>768</v>
      </c>
      <c r="E85" s="189"/>
      <c r="F85" s="189">
        <v>676444500</v>
      </c>
      <c r="G85" s="25">
        <f t="shared" si="11"/>
        <v>1696331248.1600037</v>
      </c>
      <c r="H85" s="25">
        <f t="shared" si="12"/>
        <v>14891749041.860003</v>
      </c>
      <c r="I85" s="29"/>
      <c r="J85" s="29"/>
      <c r="K85" s="29"/>
      <c r="L85" s="29"/>
      <c r="M85" s="29"/>
      <c r="N85" s="29"/>
      <c r="O85" s="29"/>
      <c r="P85" s="29"/>
      <c r="Q85" s="29"/>
      <c r="R85" s="30"/>
    </row>
    <row r="86" spans="1:18" ht="18" customHeight="1" x14ac:dyDescent="0.3">
      <c r="A86" s="22">
        <v>46217.566203703704</v>
      </c>
      <c r="B86" s="26"/>
      <c r="C86" s="27"/>
      <c r="D86" s="28" t="s">
        <v>769</v>
      </c>
      <c r="E86" s="189">
        <v>2000000</v>
      </c>
      <c r="F86" s="189"/>
      <c r="G86" s="25">
        <f t="shared" si="11"/>
        <v>1698331248.1600037</v>
      </c>
      <c r="H86" s="25">
        <f t="shared" si="12"/>
        <v>14893749041.860003</v>
      </c>
      <c r="I86" s="29"/>
      <c r="J86" s="29"/>
      <c r="K86" s="29"/>
      <c r="L86" s="29"/>
      <c r="M86" s="29"/>
      <c r="N86" s="29"/>
      <c r="O86" s="29"/>
      <c r="P86" s="29"/>
      <c r="Q86" s="29"/>
      <c r="R86" s="30"/>
    </row>
    <row r="87" spans="1:18" ht="18" customHeight="1" x14ac:dyDescent="0.3">
      <c r="A87" s="22">
        <v>46219.341817129629</v>
      </c>
      <c r="B87" s="26"/>
      <c r="C87" s="27"/>
      <c r="D87" s="28" t="s">
        <v>770</v>
      </c>
      <c r="E87" s="189"/>
      <c r="F87" s="189">
        <v>7000000</v>
      </c>
      <c r="G87" s="25">
        <f t="shared" si="11"/>
        <v>1691331248.1600037</v>
      </c>
      <c r="H87" s="25">
        <f t="shared" si="12"/>
        <v>14886749041.860003</v>
      </c>
      <c r="I87" s="29"/>
      <c r="J87" s="29"/>
      <c r="K87" s="29"/>
      <c r="L87" s="29"/>
      <c r="M87" s="29"/>
      <c r="N87" s="29"/>
      <c r="O87" s="29"/>
      <c r="P87" s="29"/>
      <c r="Q87" s="29"/>
      <c r="R87" s="30"/>
    </row>
    <row r="88" spans="1:18" ht="18" customHeight="1" x14ac:dyDescent="0.3">
      <c r="A88" s="22">
        <v>46219.341828703706</v>
      </c>
      <c r="B88" s="26"/>
      <c r="C88" s="27"/>
      <c r="D88" s="28" t="s">
        <v>771</v>
      </c>
      <c r="E88" s="189"/>
      <c r="F88" s="189">
        <v>72489000</v>
      </c>
      <c r="G88" s="25">
        <f t="shared" si="11"/>
        <v>1618842248.1600037</v>
      </c>
      <c r="H88" s="25">
        <f t="shared" si="12"/>
        <v>14814260041.860003</v>
      </c>
      <c r="I88" s="29"/>
      <c r="J88" s="29"/>
      <c r="K88" s="29"/>
      <c r="L88" s="29"/>
      <c r="M88" s="29"/>
      <c r="N88" s="29"/>
      <c r="O88" s="29"/>
      <c r="P88" s="29"/>
      <c r="Q88" s="29"/>
      <c r="R88" s="30"/>
    </row>
    <row r="89" spans="1:18" ht="18" customHeight="1" x14ac:dyDescent="0.3">
      <c r="A89" s="22">
        <v>46219.341840277775</v>
      </c>
      <c r="B89" s="26"/>
      <c r="C89" s="27"/>
      <c r="D89" s="28" t="s">
        <v>51</v>
      </c>
      <c r="E89" s="189"/>
      <c r="F89" s="189">
        <v>2500</v>
      </c>
      <c r="G89" s="25">
        <f t="shared" si="11"/>
        <v>1618839748.1600037</v>
      </c>
      <c r="H89" s="25">
        <f t="shared" si="12"/>
        <v>14814257541.860003</v>
      </c>
      <c r="I89" s="29"/>
      <c r="J89" s="29"/>
      <c r="K89" s="29"/>
      <c r="L89" s="29"/>
      <c r="M89" s="29"/>
      <c r="N89" s="29"/>
      <c r="O89" s="29"/>
      <c r="P89" s="29"/>
      <c r="Q89" s="29"/>
      <c r="R89" s="30"/>
    </row>
    <row r="90" spans="1:18" ht="18" customHeight="1" x14ac:dyDescent="0.3">
      <c r="A90" s="22">
        <v>46219.341840277775</v>
      </c>
      <c r="B90" s="26"/>
      <c r="C90" s="27"/>
      <c r="D90" s="28" t="s">
        <v>772</v>
      </c>
      <c r="E90" s="189"/>
      <c r="F90" s="189">
        <v>75000000</v>
      </c>
      <c r="G90" s="25">
        <f t="shared" si="11"/>
        <v>1543839748.1600037</v>
      </c>
      <c r="H90" s="25">
        <f t="shared" si="12"/>
        <v>14739257541.860003</v>
      </c>
      <c r="I90" s="29"/>
      <c r="J90" s="29"/>
      <c r="K90" s="29"/>
      <c r="L90" s="29"/>
      <c r="M90" s="29"/>
      <c r="N90" s="29"/>
      <c r="O90" s="29"/>
      <c r="P90" s="29"/>
      <c r="Q90" s="29"/>
      <c r="R90" s="30"/>
    </row>
    <row r="91" spans="1:18" ht="18" customHeight="1" x14ac:dyDescent="0.3">
      <c r="A91" s="22">
        <v>46219.341840277775</v>
      </c>
      <c r="B91" s="26"/>
      <c r="C91" s="27"/>
      <c r="D91" s="28" t="s">
        <v>51</v>
      </c>
      <c r="E91" s="189"/>
      <c r="F91" s="189">
        <v>2500</v>
      </c>
      <c r="G91" s="25">
        <f t="shared" si="11"/>
        <v>1543837248.1600037</v>
      </c>
      <c r="H91" s="25">
        <f t="shared" si="12"/>
        <v>14739255041.860003</v>
      </c>
      <c r="I91" s="29"/>
      <c r="J91" s="29"/>
      <c r="K91" s="29"/>
      <c r="L91" s="29"/>
      <c r="M91" s="29"/>
      <c r="N91" s="29"/>
      <c r="O91" s="29"/>
      <c r="P91" s="29"/>
      <c r="Q91" s="29"/>
      <c r="R91" s="30"/>
    </row>
    <row r="92" spans="1:18" ht="18" customHeight="1" x14ac:dyDescent="0.3">
      <c r="A92" s="22">
        <v>46219.341840277775</v>
      </c>
      <c r="B92" s="26"/>
      <c r="C92" s="27"/>
      <c r="D92" s="28" t="s">
        <v>773</v>
      </c>
      <c r="E92" s="189"/>
      <c r="F92" s="189">
        <v>500000</v>
      </c>
      <c r="G92" s="25">
        <f t="shared" si="11"/>
        <v>1543337248.1600037</v>
      </c>
      <c r="H92" s="25">
        <f t="shared" si="12"/>
        <v>14738755041.860003</v>
      </c>
      <c r="I92" s="29"/>
      <c r="J92" s="29"/>
      <c r="K92" s="29"/>
      <c r="L92" s="29"/>
      <c r="M92" s="29"/>
      <c r="N92" s="29"/>
      <c r="O92" s="29"/>
      <c r="P92" s="29"/>
      <c r="Q92" s="29"/>
      <c r="R92" s="30"/>
    </row>
    <row r="93" spans="1:18" ht="18" customHeight="1" x14ac:dyDescent="0.3">
      <c r="A93" s="22">
        <v>46219.341851851852</v>
      </c>
      <c r="B93" s="26"/>
      <c r="C93" s="27"/>
      <c r="D93" s="28" t="s">
        <v>51</v>
      </c>
      <c r="E93" s="189"/>
      <c r="F93" s="189">
        <v>2500</v>
      </c>
      <c r="G93" s="25">
        <f t="shared" si="11"/>
        <v>1543334748.1600037</v>
      </c>
      <c r="H93" s="25">
        <f t="shared" si="12"/>
        <v>14738752541.860003</v>
      </c>
      <c r="I93" s="29"/>
      <c r="J93" s="29"/>
      <c r="K93" s="29"/>
      <c r="L93" s="29"/>
      <c r="M93" s="29"/>
      <c r="N93" s="29"/>
      <c r="O93" s="29"/>
      <c r="P93" s="29"/>
      <c r="Q93" s="29"/>
      <c r="R93" s="30"/>
    </row>
    <row r="94" spans="1:18" ht="18" customHeight="1" x14ac:dyDescent="0.3">
      <c r="A94" s="22">
        <v>46219.341851851852</v>
      </c>
      <c r="B94" s="26"/>
      <c r="C94" s="27"/>
      <c r="D94" s="28" t="s">
        <v>774</v>
      </c>
      <c r="E94" s="189"/>
      <c r="F94" s="189">
        <v>75000000</v>
      </c>
      <c r="G94" s="25">
        <f t="shared" si="11"/>
        <v>1468334748.1600037</v>
      </c>
      <c r="H94" s="25">
        <f t="shared" si="12"/>
        <v>14663752541.860003</v>
      </c>
      <c r="I94" s="29"/>
      <c r="J94" s="29"/>
      <c r="K94" s="29"/>
      <c r="L94" s="29"/>
      <c r="M94" s="29"/>
      <c r="N94" s="29"/>
      <c r="O94" s="29"/>
      <c r="P94" s="29"/>
      <c r="Q94" s="29"/>
      <c r="R94" s="30"/>
    </row>
    <row r="95" spans="1:18" ht="18" customHeight="1" x14ac:dyDescent="0.3">
      <c r="A95" s="22">
        <v>46219.341863425929</v>
      </c>
      <c r="B95" s="26"/>
      <c r="C95" s="27"/>
      <c r="D95" s="28" t="s">
        <v>51</v>
      </c>
      <c r="E95" s="189"/>
      <c r="F95" s="189">
        <v>2500</v>
      </c>
      <c r="G95" s="25">
        <f t="shared" si="11"/>
        <v>1468332248.1600037</v>
      </c>
      <c r="H95" s="25">
        <f t="shared" si="12"/>
        <v>14663750041.860003</v>
      </c>
      <c r="I95" s="29"/>
      <c r="J95" s="29"/>
      <c r="K95" s="29"/>
      <c r="L95" s="29"/>
      <c r="M95" s="29"/>
      <c r="N95" s="29"/>
      <c r="O95" s="29"/>
      <c r="P95" s="29"/>
      <c r="Q95" s="29"/>
      <c r="R95" s="30"/>
    </row>
    <row r="96" spans="1:18" ht="18" customHeight="1" x14ac:dyDescent="0.3">
      <c r="A96" s="22">
        <v>46219.341863425929</v>
      </c>
      <c r="B96" s="26"/>
      <c r="C96" s="27"/>
      <c r="D96" s="28" t="s">
        <v>775</v>
      </c>
      <c r="E96" s="189"/>
      <c r="F96" s="189">
        <v>45250000</v>
      </c>
      <c r="G96" s="25">
        <f t="shared" si="11"/>
        <v>1423082248.1600037</v>
      </c>
      <c r="H96" s="25">
        <f t="shared" si="12"/>
        <v>14618500041.860003</v>
      </c>
      <c r="I96" s="29"/>
      <c r="J96" s="29"/>
      <c r="K96" s="29"/>
      <c r="L96" s="29"/>
      <c r="M96" s="29"/>
      <c r="N96" s="29"/>
      <c r="O96" s="29"/>
      <c r="P96" s="29"/>
      <c r="Q96" s="29"/>
      <c r="R96" s="30"/>
    </row>
    <row r="97" spans="1:18" ht="18" customHeight="1" x14ac:dyDescent="0.3">
      <c r="A97" s="22">
        <v>46219.341874999998</v>
      </c>
      <c r="B97" s="26"/>
      <c r="C97" s="27"/>
      <c r="D97" s="28" t="s">
        <v>51</v>
      </c>
      <c r="E97" s="189"/>
      <c r="F97" s="189">
        <v>2500</v>
      </c>
      <c r="G97" s="25">
        <f t="shared" si="11"/>
        <v>1423079748.1600037</v>
      </c>
      <c r="H97" s="25">
        <f t="shared" si="12"/>
        <v>14618497541.860003</v>
      </c>
      <c r="I97" s="29"/>
      <c r="J97" s="29"/>
      <c r="K97" s="29"/>
      <c r="L97" s="29"/>
      <c r="M97" s="29"/>
      <c r="N97" s="29"/>
      <c r="O97" s="29"/>
      <c r="P97" s="29"/>
      <c r="Q97" s="29"/>
      <c r="R97" s="30"/>
    </row>
    <row r="98" spans="1:18" ht="18" customHeight="1" x14ac:dyDescent="0.3">
      <c r="A98" s="22">
        <v>46219.341874999998</v>
      </c>
      <c r="B98" s="26"/>
      <c r="C98" s="27"/>
      <c r="D98" s="28" t="s">
        <v>776</v>
      </c>
      <c r="E98" s="189"/>
      <c r="F98" s="189">
        <v>57000000</v>
      </c>
      <c r="G98" s="25">
        <f t="shared" si="11"/>
        <v>1366079748.1600037</v>
      </c>
      <c r="H98" s="25">
        <f t="shared" si="12"/>
        <v>14561497541.860003</v>
      </c>
      <c r="I98" s="29"/>
      <c r="J98" s="29"/>
      <c r="K98" s="29"/>
      <c r="L98" s="29"/>
      <c r="M98" s="29"/>
      <c r="N98" s="29"/>
      <c r="O98" s="29"/>
      <c r="P98" s="29"/>
      <c r="Q98" s="29"/>
      <c r="R98" s="30"/>
    </row>
    <row r="99" spans="1:18" ht="18" customHeight="1" x14ac:dyDescent="0.3">
      <c r="A99" s="22">
        <v>46219.341886574075</v>
      </c>
      <c r="B99" s="26"/>
      <c r="C99" s="27"/>
      <c r="D99" s="28" t="s">
        <v>51</v>
      </c>
      <c r="E99" s="189"/>
      <c r="F99" s="189">
        <v>2500</v>
      </c>
      <c r="G99" s="25">
        <f t="shared" si="11"/>
        <v>1366077248.1600037</v>
      </c>
      <c r="H99" s="25">
        <f t="shared" si="12"/>
        <v>14561495041.860003</v>
      </c>
      <c r="I99" s="29"/>
      <c r="J99" s="29"/>
      <c r="K99" s="29"/>
      <c r="L99" s="29"/>
      <c r="M99" s="29"/>
      <c r="N99" s="29"/>
      <c r="O99" s="29"/>
      <c r="P99" s="29"/>
      <c r="Q99" s="29"/>
      <c r="R99" s="30"/>
    </row>
    <row r="100" spans="1:18" ht="18" customHeight="1" x14ac:dyDescent="0.3">
      <c r="A100" s="22">
        <v>46219.341886574075</v>
      </c>
      <c r="B100" s="26"/>
      <c r="C100" s="27"/>
      <c r="D100" s="28" t="s">
        <v>777</v>
      </c>
      <c r="E100" s="189"/>
      <c r="F100" s="189">
        <v>75000000</v>
      </c>
      <c r="G100" s="25">
        <f t="shared" si="11"/>
        <v>1291077248.1600037</v>
      </c>
      <c r="H100" s="25">
        <f t="shared" si="12"/>
        <v>14486495041.860003</v>
      </c>
      <c r="I100" s="29"/>
      <c r="J100" s="29"/>
      <c r="K100" s="29"/>
      <c r="L100" s="29"/>
      <c r="M100" s="29"/>
      <c r="N100" s="29"/>
      <c r="O100" s="29"/>
      <c r="P100" s="29"/>
      <c r="Q100" s="29"/>
      <c r="R100" s="30"/>
    </row>
    <row r="101" spans="1:18" ht="18" customHeight="1" x14ac:dyDescent="0.3">
      <c r="A101" s="22">
        <v>46220.396805555552</v>
      </c>
      <c r="B101" s="26"/>
      <c r="C101" s="27"/>
      <c r="D101" s="28" t="s">
        <v>778</v>
      </c>
      <c r="E101" s="189"/>
      <c r="F101" s="189">
        <v>7000000</v>
      </c>
      <c r="G101" s="25">
        <f t="shared" si="11"/>
        <v>1284077248.1600037</v>
      </c>
      <c r="H101" s="25">
        <f t="shared" si="12"/>
        <v>14479495041.860003</v>
      </c>
      <c r="I101" s="29"/>
      <c r="J101" s="29"/>
      <c r="K101" s="29"/>
      <c r="L101" s="29"/>
      <c r="M101" s="29"/>
      <c r="N101" s="29"/>
      <c r="O101" s="29"/>
      <c r="P101" s="29"/>
      <c r="Q101" s="29"/>
      <c r="R101" s="30"/>
    </row>
    <row r="102" spans="1:18" ht="18" customHeight="1" x14ac:dyDescent="0.3">
      <c r="A102" s="22">
        <v>46220.396817129629</v>
      </c>
      <c r="B102" s="26"/>
      <c r="C102" s="27"/>
      <c r="D102" s="28" t="s">
        <v>779</v>
      </c>
      <c r="E102" s="189"/>
      <c r="F102" s="189">
        <v>7980000</v>
      </c>
      <c r="G102" s="25">
        <f t="shared" si="11"/>
        <v>1276097248.1600037</v>
      </c>
      <c r="H102" s="25">
        <f t="shared" si="12"/>
        <v>14471515041.860003</v>
      </c>
      <c r="I102" s="29"/>
      <c r="J102" s="29"/>
      <c r="K102" s="29"/>
      <c r="L102" s="29"/>
      <c r="M102" s="29"/>
      <c r="N102" s="29"/>
      <c r="O102" s="29"/>
      <c r="P102" s="29"/>
      <c r="Q102" s="29"/>
      <c r="R102" s="30"/>
    </row>
    <row r="103" spans="1:18" ht="18" customHeight="1" x14ac:dyDescent="0.3">
      <c r="A103" s="22">
        <v>46220.396828703706</v>
      </c>
      <c r="B103" s="26"/>
      <c r="C103" s="27"/>
      <c r="D103" s="28" t="s">
        <v>780</v>
      </c>
      <c r="E103" s="189"/>
      <c r="F103" s="189">
        <v>45650000</v>
      </c>
      <c r="G103" s="25">
        <f t="shared" si="11"/>
        <v>1230447248.1600037</v>
      </c>
      <c r="H103" s="25">
        <f t="shared" si="12"/>
        <v>14425865041.860003</v>
      </c>
      <c r="I103" s="29"/>
      <c r="J103" s="29"/>
      <c r="K103" s="29"/>
      <c r="L103" s="29"/>
      <c r="M103" s="29"/>
      <c r="N103" s="29"/>
      <c r="O103" s="29"/>
      <c r="P103" s="29"/>
      <c r="Q103" s="29"/>
      <c r="R103" s="30"/>
    </row>
    <row r="104" spans="1:18" ht="18" customHeight="1" x14ac:dyDescent="0.3">
      <c r="A104" s="22">
        <v>46220.399594907409</v>
      </c>
      <c r="B104" s="26"/>
      <c r="C104" s="27"/>
      <c r="D104" s="28" t="s">
        <v>781</v>
      </c>
      <c r="E104" s="189"/>
      <c r="F104" s="189">
        <v>4560000</v>
      </c>
      <c r="G104" s="25">
        <f t="shared" si="11"/>
        <v>1225887248.1600037</v>
      </c>
      <c r="H104" s="25">
        <f t="shared" si="12"/>
        <v>14421305041.860003</v>
      </c>
      <c r="I104" s="29"/>
      <c r="J104" s="29"/>
      <c r="K104" s="29"/>
      <c r="L104" s="29"/>
      <c r="M104" s="29"/>
      <c r="N104" s="29"/>
      <c r="O104" s="29"/>
      <c r="P104" s="29"/>
      <c r="Q104" s="29"/>
      <c r="R104" s="30"/>
    </row>
    <row r="105" spans="1:18" ht="18" customHeight="1" x14ac:dyDescent="0.3">
      <c r="A105" s="22">
        <v>46223.588275462964</v>
      </c>
      <c r="B105" s="26"/>
      <c r="C105" s="27"/>
      <c r="D105" s="28" t="s">
        <v>782</v>
      </c>
      <c r="E105" s="189">
        <v>215540</v>
      </c>
      <c r="F105" s="189"/>
      <c r="G105" s="25">
        <f t="shared" si="11"/>
        <v>1226102788.1600037</v>
      </c>
      <c r="H105" s="25">
        <f t="shared" si="12"/>
        <v>14421520581.860003</v>
      </c>
      <c r="I105" s="29"/>
      <c r="J105" s="29"/>
      <c r="K105" s="29"/>
      <c r="L105" s="29"/>
      <c r="M105" s="29"/>
      <c r="N105" s="29"/>
      <c r="O105" s="29"/>
      <c r="P105" s="29"/>
      <c r="Q105" s="29"/>
      <c r="R105" s="30"/>
    </row>
    <row r="106" spans="1:18" ht="18" customHeight="1" x14ac:dyDescent="0.3">
      <c r="A106" s="22">
        <v>46224.485000000001</v>
      </c>
      <c r="B106" s="26"/>
      <c r="C106" s="27"/>
      <c r="D106" s="28" t="s">
        <v>783</v>
      </c>
      <c r="E106" s="189"/>
      <c r="F106" s="189">
        <v>1060000</v>
      </c>
      <c r="G106" s="25">
        <f t="shared" si="11"/>
        <v>1225042788.1600037</v>
      </c>
      <c r="H106" s="25">
        <f t="shared" si="12"/>
        <v>14420460581.860003</v>
      </c>
      <c r="I106" s="29"/>
      <c r="J106" s="29"/>
      <c r="K106" s="29"/>
      <c r="L106" s="29"/>
      <c r="M106" s="29"/>
      <c r="N106" s="29"/>
      <c r="O106" s="29"/>
      <c r="P106" s="29"/>
      <c r="Q106" s="29"/>
      <c r="R106" s="30"/>
    </row>
    <row r="107" spans="1:18" ht="18" customHeight="1" x14ac:dyDescent="0.3">
      <c r="A107" s="22">
        <v>46224.485011574077</v>
      </c>
      <c r="B107" s="26"/>
      <c r="C107" s="27"/>
      <c r="D107" s="28" t="s">
        <v>784</v>
      </c>
      <c r="E107" s="189"/>
      <c r="F107" s="189">
        <v>93973200</v>
      </c>
      <c r="G107" s="25">
        <f t="shared" si="11"/>
        <v>1131069588.1600037</v>
      </c>
      <c r="H107" s="25">
        <f t="shared" si="12"/>
        <v>14326487381.860003</v>
      </c>
      <c r="I107" s="29"/>
      <c r="J107" s="29"/>
      <c r="K107" s="29"/>
      <c r="L107" s="29"/>
      <c r="M107" s="29"/>
      <c r="N107" s="29"/>
      <c r="O107" s="29"/>
      <c r="P107" s="29"/>
      <c r="Q107" s="29"/>
      <c r="R107" s="30"/>
    </row>
    <row r="108" spans="1:18" ht="18" customHeight="1" x14ac:dyDescent="0.3">
      <c r="A108" s="22">
        <v>46225.442731481482</v>
      </c>
      <c r="B108" s="26"/>
      <c r="C108" s="27"/>
      <c r="D108" s="28" t="s">
        <v>785</v>
      </c>
      <c r="E108" s="189"/>
      <c r="F108" s="189">
        <v>40170000</v>
      </c>
      <c r="G108" s="25">
        <f t="shared" si="11"/>
        <v>1090899588.1600037</v>
      </c>
      <c r="H108" s="25">
        <f t="shared" si="12"/>
        <v>14286317381.860003</v>
      </c>
      <c r="I108" s="29"/>
      <c r="J108" s="29"/>
      <c r="K108" s="29"/>
      <c r="L108" s="29"/>
      <c r="M108" s="29"/>
      <c r="N108" s="29"/>
      <c r="O108" s="29"/>
      <c r="P108" s="29"/>
      <c r="Q108" s="29"/>
      <c r="R108" s="30"/>
    </row>
    <row r="109" spans="1:18" ht="18" customHeight="1" x14ac:dyDescent="0.3">
      <c r="A109" s="22">
        <v>46225.442731481482</v>
      </c>
      <c r="B109" s="26"/>
      <c r="C109" s="27"/>
      <c r="D109" s="28" t="s">
        <v>786</v>
      </c>
      <c r="E109" s="189"/>
      <c r="F109" s="189">
        <v>50000000</v>
      </c>
      <c r="G109" s="25">
        <f t="shared" si="11"/>
        <v>1040899588.1600037</v>
      </c>
      <c r="H109" s="25">
        <f t="shared" si="12"/>
        <v>14236317381.860003</v>
      </c>
      <c r="I109" s="29"/>
      <c r="J109" s="29"/>
      <c r="K109" s="29"/>
      <c r="L109" s="29"/>
      <c r="M109" s="29"/>
      <c r="N109" s="29"/>
      <c r="O109" s="29"/>
      <c r="P109" s="29"/>
      <c r="Q109" s="29"/>
      <c r="R109" s="30"/>
    </row>
    <row r="110" spans="1:18" ht="18" customHeight="1" x14ac:dyDescent="0.3">
      <c r="A110" s="22">
        <v>46225.442743055559</v>
      </c>
      <c r="B110" s="26"/>
      <c r="C110" s="27"/>
      <c r="D110" s="28" t="s">
        <v>51</v>
      </c>
      <c r="E110" s="189"/>
      <c r="F110" s="189">
        <v>2500</v>
      </c>
      <c r="G110" s="25">
        <f t="shared" si="11"/>
        <v>1040897088.1600037</v>
      </c>
      <c r="H110" s="25">
        <f t="shared" si="12"/>
        <v>14236314881.860003</v>
      </c>
      <c r="I110" s="29"/>
      <c r="J110" s="29"/>
      <c r="K110" s="29"/>
      <c r="L110" s="29"/>
      <c r="M110" s="29"/>
      <c r="N110" s="29"/>
      <c r="O110" s="29"/>
      <c r="P110" s="29"/>
      <c r="Q110" s="29"/>
      <c r="R110" s="30"/>
    </row>
    <row r="111" spans="1:18" ht="18" customHeight="1" x14ac:dyDescent="0.3">
      <c r="A111" s="22">
        <v>46225.442743055559</v>
      </c>
      <c r="B111" s="26"/>
      <c r="C111" s="27"/>
      <c r="D111" s="28" t="s">
        <v>787</v>
      </c>
      <c r="E111" s="189"/>
      <c r="F111" s="189">
        <v>12500000</v>
      </c>
      <c r="G111" s="25">
        <f t="shared" si="11"/>
        <v>1028397088.1600037</v>
      </c>
      <c r="H111" s="25">
        <f t="shared" si="12"/>
        <v>14223814881.860003</v>
      </c>
      <c r="I111" s="29"/>
      <c r="J111" s="29"/>
      <c r="K111" s="29"/>
      <c r="L111" s="29"/>
      <c r="M111" s="29"/>
      <c r="N111" s="29"/>
      <c r="O111" s="29"/>
      <c r="P111" s="29"/>
      <c r="Q111" s="29"/>
      <c r="R111" s="30"/>
    </row>
    <row r="112" spans="1:18" ht="18" customHeight="1" x14ac:dyDescent="0.3">
      <c r="A112" s="22">
        <v>46225.442754629628</v>
      </c>
      <c r="B112" s="26"/>
      <c r="C112" s="27"/>
      <c r="D112" s="28" t="s">
        <v>788</v>
      </c>
      <c r="E112" s="189"/>
      <c r="F112" s="189">
        <v>55048667</v>
      </c>
      <c r="G112" s="25">
        <f t="shared" si="11"/>
        <v>973348421.16000366</v>
      </c>
      <c r="H112" s="25">
        <f t="shared" si="12"/>
        <v>14168766214.860003</v>
      </c>
      <c r="I112" s="29"/>
      <c r="J112" s="29"/>
      <c r="K112" s="29"/>
      <c r="L112" s="29"/>
      <c r="M112" s="29"/>
      <c r="N112" s="29"/>
      <c r="O112" s="29"/>
      <c r="P112" s="29"/>
      <c r="Q112" s="29"/>
      <c r="R112" s="30"/>
    </row>
    <row r="113" spans="1:18" ht="18" customHeight="1" x14ac:dyDescent="0.3">
      <c r="A113" s="22">
        <v>46225.463310185187</v>
      </c>
      <c r="B113" s="26"/>
      <c r="C113" s="27"/>
      <c r="D113" s="28" t="s">
        <v>789</v>
      </c>
      <c r="E113" s="189">
        <v>200000000</v>
      </c>
      <c r="F113" s="189"/>
      <c r="G113" s="25">
        <f t="shared" si="11"/>
        <v>1173348421.1600037</v>
      </c>
      <c r="H113" s="25">
        <f t="shared" si="12"/>
        <v>14368766214.860003</v>
      </c>
      <c r="I113" s="29"/>
      <c r="J113" s="29"/>
      <c r="K113" s="29"/>
      <c r="L113" s="29"/>
      <c r="M113" s="29"/>
      <c r="N113" s="29"/>
      <c r="O113" s="29"/>
      <c r="P113" s="29"/>
      <c r="Q113" s="29"/>
      <c r="R113" s="30"/>
    </row>
    <row r="114" spans="1:18" ht="18" customHeight="1" x14ac:dyDescent="0.3">
      <c r="A114" s="22">
        <v>46226.405416666668</v>
      </c>
      <c r="B114" s="26"/>
      <c r="C114" s="27"/>
      <c r="D114" s="28" t="s">
        <v>790</v>
      </c>
      <c r="E114" s="189">
        <v>435000</v>
      </c>
      <c r="F114" s="189"/>
      <c r="G114" s="25">
        <f t="shared" si="11"/>
        <v>1173783421.1600037</v>
      </c>
      <c r="H114" s="25">
        <f t="shared" si="12"/>
        <v>14369201214.860003</v>
      </c>
      <c r="I114" s="29"/>
      <c r="J114" s="29"/>
      <c r="K114" s="29"/>
      <c r="L114" s="29"/>
      <c r="M114" s="29"/>
      <c r="N114" s="29"/>
      <c r="O114" s="29"/>
      <c r="P114" s="29"/>
      <c r="Q114" s="29"/>
      <c r="R114" s="30"/>
    </row>
    <row r="115" spans="1:18" ht="18" customHeight="1" x14ac:dyDescent="0.3">
      <c r="A115" s="22">
        <v>46226.458449074074</v>
      </c>
      <c r="B115" s="26"/>
      <c r="C115" s="27"/>
      <c r="D115" s="28" t="s">
        <v>791</v>
      </c>
      <c r="E115" s="189"/>
      <c r="F115" s="189">
        <v>7000000</v>
      </c>
      <c r="G115" s="25">
        <f t="shared" ref="G115:G139" si="13">(G114+E115)-F115</f>
        <v>1166783421.1600037</v>
      </c>
      <c r="H115" s="25">
        <f t="shared" ref="H115:H139" si="14">(H114+E115)-F115</f>
        <v>14362201214.860003</v>
      </c>
      <c r="I115" s="29"/>
      <c r="J115" s="29"/>
      <c r="K115" s="29"/>
      <c r="L115" s="29"/>
      <c r="M115" s="29"/>
      <c r="N115" s="29"/>
      <c r="O115" s="29"/>
      <c r="P115" s="29"/>
      <c r="Q115" s="29"/>
      <c r="R115" s="30"/>
    </row>
    <row r="116" spans="1:18" ht="18" customHeight="1" x14ac:dyDescent="0.3">
      <c r="A116" s="22">
        <v>46227.295636574076</v>
      </c>
      <c r="B116" s="26"/>
      <c r="C116" s="27"/>
      <c r="D116" s="28" t="s">
        <v>792</v>
      </c>
      <c r="E116" s="189">
        <v>504470</v>
      </c>
      <c r="F116" s="189"/>
      <c r="G116" s="25">
        <f t="shared" si="13"/>
        <v>1167287891.1600037</v>
      </c>
      <c r="H116" s="25">
        <f t="shared" si="14"/>
        <v>14362705684.860003</v>
      </c>
      <c r="I116" s="29"/>
      <c r="J116" s="29"/>
      <c r="K116" s="29"/>
      <c r="L116" s="29"/>
      <c r="M116" s="29"/>
      <c r="N116" s="29"/>
      <c r="O116" s="29"/>
      <c r="P116" s="29"/>
      <c r="Q116" s="29"/>
      <c r="R116" s="30"/>
    </row>
    <row r="117" spans="1:18" ht="18" customHeight="1" x14ac:dyDescent="0.3">
      <c r="A117" s="22">
        <v>46228.344537037039</v>
      </c>
      <c r="B117" s="26"/>
      <c r="C117" s="27"/>
      <c r="D117" s="28" t="s">
        <v>793</v>
      </c>
      <c r="E117" s="189"/>
      <c r="F117" s="189">
        <v>121135865</v>
      </c>
      <c r="G117" s="25">
        <f t="shared" si="13"/>
        <v>1046152026.1600037</v>
      </c>
      <c r="H117" s="25">
        <f t="shared" si="14"/>
        <v>14241569819.860003</v>
      </c>
      <c r="I117" s="29"/>
      <c r="J117" s="29"/>
      <c r="K117" s="29"/>
      <c r="L117" s="29"/>
      <c r="M117" s="29"/>
      <c r="N117" s="29"/>
      <c r="O117" s="29"/>
      <c r="P117" s="29"/>
      <c r="Q117" s="29"/>
      <c r="R117" s="30"/>
    </row>
    <row r="118" spans="1:18" ht="18" customHeight="1" x14ac:dyDescent="0.3">
      <c r="A118" s="22">
        <v>46228.344548611109</v>
      </c>
      <c r="B118" s="26"/>
      <c r="C118" s="27"/>
      <c r="D118" s="28" t="s">
        <v>794</v>
      </c>
      <c r="E118" s="189"/>
      <c r="F118" s="189">
        <v>130812923</v>
      </c>
      <c r="G118" s="25">
        <f t="shared" si="13"/>
        <v>915339103.16000366</v>
      </c>
      <c r="H118" s="25">
        <f t="shared" si="14"/>
        <v>14110756896.860003</v>
      </c>
      <c r="I118" s="29"/>
      <c r="J118" s="29"/>
      <c r="K118" s="29"/>
      <c r="L118" s="29"/>
      <c r="M118" s="29"/>
      <c r="N118" s="29"/>
      <c r="O118" s="29"/>
      <c r="P118" s="29"/>
      <c r="Q118" s="29"/>
      <c r="R118" s="30"/>
    </row>
    <row r="119" spans="1:18" ht="18" customHeight="1" x14ac:dyDescent="0.3">
      <c r="A119" s="22">
        <v>46228.53361111111</v>
      </c>
      <c r="B119" s="26"/>
      <c r="C119" s="27"/>
      <c r="D119" s="28" t="s">
        <v>795</v>
      </c>
      <c r="E119" s="189"/>
      <c r="F119" s="189">
        <v>20000000</v>
      </c>
      <c r="G119" s="25">
        <f t="shared" si="13"/>
        <v>895339103.16000366</v>
      </c>
      <c r="H119" s="25">
        <f t="shared" si="14"/>
        <v>14090756896.860003</v>
      </c>
      <c r="I119" s="29"/>
      <c r="J119" s="29"/>
      <c r="K119" s="29"/>
      <c r="L119" s="29"/>
      <c r="M119" s="29"/>
      <c r="N119" s="29"/>
      <c r="O119" s="29"/>
      <c r="P119" s="29"/>
      <c r="Q119" s="29"/>
      <c r="R119" s="30"/>
    </row>
    <row r="120" spans="1:18" ht="18" customHeight="1" x14ac:dyDescent="0.3">
      <c r="A120" s="22">
        <v>46228.533622685187</v>
      </c>
      <c r="B120" s="26"/>
      <c r="C120" s="27"/>
      <c r="D120" s="28" t="s">
        <v>796</v>
      </c>
      <c r="E120" s="189"/>
      <c r="F120" s="189">
        <v>68595000</v>
      </c>
      <c r="G120" s="25">
        <f t="shared" si="13"/>
        <v>826744103.16000366</v>
      </c>
      <c r="H120" s="25">
        <f t="shared" si="14"/>
        <v>14022161896.860003</v>
      </c>
      <c r="I120" s="29"/>
      <c r="J120" s="29"/>
      <c r="K120" s="29"/>
      <c r="L120" s="29"/>
      <c r="M120" s="29"/>
      <c r="N120" s="29"/>
      <c r="O120" s="29"/>
      <c r="P120" s="29"/>
      <c r="Q120" s="29"/>
      <c r="R120" s="30"/>
    </row>
    <row r="121" spans="1:18" ht="18" customHeight="1" x14ac:dyDescent="0.3">
      <c r="A121" s="22">
        <v>46231.467511574076</v>
      </c>
      <c r="B121" s="26"/>
      <c r="C121" s="27"/>
      <c r="D121" s="28" t="s">
        <v>797</v>
      </c>
      <c r="E121" s="189"/>
      <c r="F121" s="189">
        <v>250000000</v>
      </c>
      <c r="G121" s="25">
        <f t="shared" si="13"/>
        <v>576744103.16000366</v>
      </c>
      <c r="H121" s="25">
        <f t="shared" si="14"/>
        <v>13772161896.860003</v>
      </c>
      <c r="I121" s="29"/>
      <c r="J121" s="29"/>
      <c r="K121" s="29"/>
      <c r="L121" s="29"/>
      <c r="M121" s="29"/>
      <c r="N121" s="29"/>
      <c r="O121" s="29"/>
      <c r="P121" s="29"/>
      <c r="Q121" s="29"/>
      <c r="R121" s="30"/>
    </row>
    <row r="122" spans="1:18" ht="18" customHeight="1" x14ac:dyDescent="0.3">
      <c r="A122" s="22">
        <v>46231.467511574076</v>
      </c>
      <c r="B122" s="26"/>
      <c r="C122" s="27"/>
      <c r="D122" s="28" t="s">
        <v>798</v>
      </c>
      <c r="E122" s="189"/>
      <c r="F122" s="189">
        <v>6000000</v>
      </c>
      <c r="G122" s="25">
        <f t="shared" si="13"/>
        <v>570744103.16000366</v>
      </c>
      <c r="H122" s="25">
        <f t="shared" si="14"/>
        <v>13766161896.860003</v>
      </c>
      <c r="I122" s="29"/>
      <c r="J122" s="29"/>
      <c r="K122" s="29"/>
      <c r="L122" s="29"/>
      <c r="M122" s="29"/>
      <c r="N122" s="29"/>
      <c r="O122" s="29"/>
      <c r="P122" s="29"/>
      <c r="Q122" s="29"/>
      <c r="R122" s="30"/>
    </row>
    <row r="123" spans="1:18" ht="18" customHeight="1" x14ac:dyDescent="0.3">
      <c r="A123" s="22">
        <v>46231.467523148145</v>
      </c>
      <c r="B123" s="26"/>
      <c r="C123" s="27"/>
      <c r="D123" s="28" t="s">
        <v>799</v>
      </c>
      <c r="E123" s="189"/>
      <c r="F123" s="189">
        <v>2740000</v>
      </c>
      <c r="G123" s="25">
        <f t="shared" si="13"/>
        <v>568004103.16000366</v>
      </c>
      <c r="H123" s="25">
        <f t="shared" si="14"/>
        <v>13763421896.860003</v>
      </c>
      <c r="I123" s="29"/>
      <c r="J123" s="29"/>
      <c r="K123" s="29"/>
      <c r="L123" s="29"/>
      <c r="M123" s="29"/>
      <c r="N123" s="29"/>
      <c r="O123" s="29"/>
      <c r="P123" s="29"/>
      <c r="Q123" s="29"/>
      <c r="R123" s="30"/>
    </row>
    <row r="124" spans="1:18" ht="18" customHeight="1" x14ac:dyDescent="0.3">
      <c r="A124" s="22">
        <v>46233.550092592595</v>
      </c>
      <c r="B124" s="26"/>
      <c r="C124" s="27"/>
      <c r="D124" s="28" t="s">
        <v>298</v>
      </c>
      <c r="E124" s="189">
        <v>2000000000</v>
      </c>
      <c r="F124" s="189"/>
      <c r="G124" s="25">
        <f t="shared" si="13"/>
        <v>2568004103.1600037</v>
      </c>
      <c r="H124" s="25">
        <f t="shared" si="14"/>
        <v>15763421896.860003</v>
      </c>
      <c r="I124" s="29"/>
      <c r="J124" s="29"/>
      <c r="K124" s="29"/>
      <c r="L124" s="29"/>
      <c r="M124" s="29"/>
      <c r="N124" s="29"/>
      <c r="O124" s="29"/>
      <c r="P124" s="29"/>
      <c r="Q124" s="29"/>
      <c r="R124" s="30"/>
    </row>
    <row r="125" spans="1:18" ht="18" customHeight="1" x14ac:dyDescent="0.3">
      <c r="A125" s="22">
        <v>46233.550092592595</v>
      </c>
      <c r="B125" s="26"/>
      <c r="C125" s="27"/>
      <c r="D125" s="28" t="s">
        <v>252</v>
      </c>
      <c r="E125" s="189">
        <v>2000000000</v>
      </c>
      <c r="F125" s="189"/>
      <c r="G125" s="25">
        <f t="shared" si="13"/>
        <v>4568004103.1600037</v>
      </c>
      <c r="H125" s="25">
        <f t="shared" si="14"/>
        <v>17763421896.860001</v>
      </c>
      <c r="I125" s="29"/>
      <c r="J125" s="29"/>
      <c r="K125" s="29"/>
      <c r="L125" s="29"/>
      <c r="M125" s="29"/>
      <c r="N125" s="29"/>
      <c r="O125" s="29"/>
      <c r="P125" s="29"/>
      <c r="Q125" s="29"/>
      <c r="R125" s="30"/>
    </row>
    <row r="126" spans="1:18" ht="18" customHeight="1" x14ac:dyDescent="0.3">
      <c r="A126" s="22">
        <v>46233.551087962966</v>
      </c>
      <c r="B126" s="26"/>
      <c r="C126" s="27"/>
      <c r="D126" s="28" t="s">
        <v>51</v>
      </c>
      <c r="E126" s="189"/>
      <c r="F126" s="189">
        <v>25000</v>
      </c>
      <c r="G126" s="25">
        <f t="shared" si="13"/>
        <v>4567979103.1600037</v>
      </c>
      <c r="H126" s="25">
        <f t="shared" si="14"/>
        <v>17763396896.860001</v>
      </c>
      <c r="I126" s="29"/>
      <c r="J126" s="29"/>
      <c r="K126" s="29"/>
      <c r="L126" s="29"/>
      <c r="M126" s="29"/>
      <c r="N126" s="29"/>
      <c r="O126" s="29"/>
      <c r="P126" s="29"/>
      <c r="Q126" s="29"/>
      <c r="R126" s="30"/>
    </row>
    <row r="127" spans="1:18" ht="18" customHeight="1" x14ac:dyDescent="0.3">
      <c r="A127" s="22">
        <v>46233.551087962966</v>
      </c>
      <c r="B127" s="26"/>
      <c r="C127" s="27"/>
      <c r="D127" s="28" t="s">
        <v>800</v>
      </c>
      <c r="E127" s="189"/>
      <c r="F127" s="189">
        <v>377920200</v>
      </c>
      <c r="G127" s="25">
        <f t="shared" si="13"/>
        <v>4190058903.1600037</v>
      </c>
      <c r="H127" s="25">
        <f t="shared" si="14"/>
        <v>17385476696.860001</v>
      </c>
      <c r="I127" s="29"/>
      <c r="J127" s="29"/>
      <c r="K127" s="29"/>
      <c r="L127" s="29"/>
      <c r="M127" s="29"/>
      <c r="N127" s="29"/>
      <c r="O127" s="29"/>
      <c r="P127" s="29"/>
      <c r="Q127" s="29"/>
      <c r="R127" s="30"/>
    </row>
    <row r="128" spans="1:18" ht="18" customHeight="1" x14ac:dyDescent="0.3">
      <c r="A128" s="22">
        <v>46233.551099537035</v>
      </c>
      <c r="B128" s="26"/>
      <c r="C128" s="27"/>
      <c r="D128" s="28" t="s">
        <v>801</v>
      </c>
      <c r="E128" s="189"/>
      <c r="F128" s="189">
        <v>228261346</v>
      </c>
      <c r="G128" s="25">
        <f t="shared" si="13"/>
        <v>3961797557.1600037</v>
      </c>
      <c r="H128" s="25">
        <f t="shared" si="14"/>
        <v>17157215350.860001</v>
      </c>
      <c r="I128" s="29"/>
      <c r="J128" s="29"/>
      <c r="K128" s="29"/>
      <c r="L128" s="29"/>
      <c r="M128" s="29"/>
      <c r="N128" s="29"/>
      <c r="O128" s="29"/>
      <c r="P128" s="29"/>
      <c r="Q128" s="29"/>
      <c r="R128" s="30"/>
    </row>
    <row r="129" spans="1:18" ht="18" customHeight="1" x14ac:dyDescent="0.3">
      <c r="A129" s="22">
        <v>46233.551099537035</v>
      </c>
      <c r="B129" s="26"/>
      <c r="C129" s="27"/>
      <c r="D129" s="28" t="s">
        <v>802</v>
      </c>
      <c r="E129" s="189"/>
      <c r="F129" s="189">
        <v>768278829</v>
      </c>
      <c r="G129" s="25">
        <f t="shared" si="13"/>
        <v>3193518728.1600037</v>
      </c>
      <c r="H129" s="25">
        <f t="shared" si="14"/>
        <v>16388936521.860001</v>
      </c>
      <c r="I129" s="29"/>
      <c r="J129" s="29"/>
      <c r="K129" s="29"/>
      <c r="L129" s="29"/>
      <c r="M129" s="29"/>
      <c r="N129" s="29"/>
      <c r="O129" s="29"/>
      <c r="P129" s="29"/>
      <c r="Q129" s="29"/>
      <c r="R129" s="30"/>
    </row>
    <row r="130" spans="1:18" ht="18" customHeight="1" x14ac:dyDescent="0.3">
      <c r="A130" s="22">
        <v>46233.551099537035</v>
      </c>
      <c r="B130" s="26"/>
      <c r="C130" s="27"/>
      <c r="D130" s="28" t="s">
        <v>803</v>
      </c>
      <c r="E130" s="189"/>
      <c r="F130" s="189">
        <v>45500000</v>
      </c>
      <c r="G130" s="25">
        <f t="shared" si="13"/>
        <v>3148018728.1600037</v>
      </c>
      <c r="H130" s="25">
        <f t="shared" si="14"/>
        <v>16343436521.860001</v>
      </c>
      <c r="I130" s="29"/>
      <c r="J130" s="29"/>
      <c r="K130" s="29"/>
      <c r="L130" s="29"/>
      <c r="M130" s="29"/>
      <c r="N130" s="29"/>
      <c r="O130" s="29"/>
      <c r="P130" s="29"/>
      <c r="Q130" s="29"/>
      <c r="R130" s="30"/>
    </row>
    <row r="131" spans="1:18" ht="18" customHeight="1" x14ac:dyDescent="0.3">
      <c r="A131" s="22">
        <v>46233.551111111112</v>
      </c>
      <c r="B131" s="26"/>
      <c r="C131" s="27"/>
      <c r="D131" s="28" t="s">
        <v>51</v>
      </c>
      <c r="E131" s="189"/>
      <c r="F131" s="189">
        <v>2500</v>
      </c>
      <c r="G131" s="25">
        <f t="shared" si="13"/>
        <v>3148016228.1600037</v>
      </c>
      <c r="H131" s="25">
        <f t="shared" si="14"/>
        <v>16343434021.860001</v>
      </c>
      <c r="I131" s="29"/>
      <c r="J131" s="29"/>
      <c r="K131" s="29"/>
      <c r="L131" s="29"/>
      <c r="M131" s="29"/>
      <c r="N131" s="29"/>
      <c r="O131" s="29"/>
      <c r="P131" s="29"/>
      <c r="Q131" s="29"/>
      <c r="R131" s="30"/>
    </row>
    <row r="132" spans="1:18" ht="18" customHeight="1" x14ac:dyDescent="0.3">
      <c r="A132" s="22">
        <v>46233.551111111112</v>
      </c>
      <c r="B132" s="26"/>
      <c r="C132" s="27"/>
      <c r="D132" s="28" t="s">
        <v>804</v>
      </c>
      <c r="E132" s="189"/>
      <c r="F132" s="189">
        <v>350000</v>
      </c>
      <c r="G132" s="25">
        <f t="shared" si="13"/>
        <v>3147666228.1600037</v>
      </c>
      <c r="H132" s="25">
        <f t="shared" si="14"/>
        <v>16343084021.860001</v>
      </c>
      <c r="I132" s="29"/>
      <c r="J132" s="29"/>
      <c r="K132" s="29"/>
      <c r="L132" s="29"/>
      <c r="M132" s="29"/>
      <c r="N132" s="29"/>
      <c r="O132" s="29"/>
      <c r="P132" s="29"/>
      <c r="Q132" s="29"/>
      <c r="R132" s="30"/>
    </row>
    <row r="133" spans="1:18" ht="18" customHeight="1" x14ac:dyDescent="0.3">
      <c r="A133" s="22">
        <v>46233.551111111112</v>
      </c>
      <c r="B133" s="26"/>
      <c r="C133" s="27"/>
      <c r="D133" s="28" t="s">
        <v>51</v>
      </c>
      <c r="E133" s="189"/>
      <c r="F133" s="189">
        <v>2500</v>
      </c>
      <c r="G133" s="25">
        <f t="shared" si="13"/>
        <v>3147663728.1600037</v>
      </c>
      <c r="H133" s="25">
        <f t="shared" si="14"/>
        <v>16343081521.860001</v>
      </c>
      <c r="I133" s="29"/>
      <c r="J133" s="29"/>
      <c r="K133" s="29"/>
      <c r="L133" s="29"/>
      <c r="M133" s="29"/>
      <c r="N133" s="29"/>
      <c r="O133" s="29"/>
      <c r="P133" s="29"/>
      <c r="Q133" s="29"/>
      <c r="R133" s="30"/>
    </row>
    <row r="134" spans="1:18" ht="18" customHeight="1" x14ac:dyDescent="0.3">
      <c r="A134" s="22">
        <v>46233.551111111112</v>
      </c>
      <c r="B134" s="26"/>
      <c r="C134" s="27"/>
      <c r="D134" s="28" t="s">
        <v>805</v>
      </c>
      <c r="E134" s="189"/>
      <c r="F134" s="189">
        <v>235655025</v>
      </c>
      <c r="G134" s="25">
        <f t="shared" si="13"/>
        <v>2912008703.1600037</v>
      </c>
      <c r="H134" s="25">
        <f t="shared" si="14"/>
        <v>16107426496.860001</v>
      </c>
      <c r="I134" s="29"/>
      <c r="J134" s="29"/>
      <c r="K134" s="29"/>
      <c r="L134" s="29"/>
      <c r="M134" s="29"/>
      <c r="N134" s="29"/>
      <c r="O134" s="29"/>
      <c r="P134" s="29"/>
      <c r="Q134" s="29"/>
      <c r="R134" s="30"/>
    </row>
    <row r="135" spans="1:18" ht="18" customHeight="1" x14ac:dyDescent="0.3">
      <c r="A135" s="22">
        <v>46233.659675925926</v>
      </c>
      <c r="B135" s="26"/>
      <c r="C135" s="27"/>
      <c r="D135" s="28" t="s">
        <v>806</v>
      </c>
      <c r="E135" s="189">
        <v>50000000</v>
      </c>
      <c r="F135" s="189"/>
      <c r="G135" s="25">
        <f t="shared" si="13"/>
        <v>2962008703.1600037</v>
      </c>
      <c r="H135" s="25">
        <f t="shared" si="14"/>
        <v>16157426496.860001</v>
      </c>
      <c r="I135" s="29"/>
      <c r="J135" s="29"/>
      <c r="K135" s="29"/>
      <c r="L135" s="29"/>
      <c r="M135" s="29"/>
      <c r="N135" s="29"/>
      <c r="O135" s="29"/>
      <c r="P135" s="29"/>
      <c r="Q135" s="29"/>
      <c r="R135" s="30"/>
    </row>
    <row r="136" spans="1:18" ht="18" customHeight="1" x14ac:dyDescent="0.3">
      <c r="A136" s="22">
        <v>46234.340428240743</v>
      </c>
      <c r="B136" s="26"/>
      <c r="C136" s="27"/>
      <c r="D136" s="28" t="s">
        <v>57</v>
      </c>
      <c r="E136" s="190">
        <v>1018270.53</v>
      </c>
      <c r="F136" s="190"/>
      <c r="G136" s="25">
        <f t="shared" si="13"/>
        <v>2963026973.6900039</v>
      </c>
      <c r="H136" s="25">
        <f t="shared" si="14"/>
        <v>16158444767.390001</v>
      </c>
      <c r="I136" s="29"/>
      <c r="J136" s="29"/>
      <c r="K136" s="29"/>
      <c r="L136" s="29"/>
      <c r="M136" s="29"/>
      <c r="N136" s="29"/>
      <c r="O136" s="29"/>
      <c r="P136" s="29"/>
      <c r="Q136" s="29"/>
      <c r="R136" s="30"/>
    </row>
    <row r="137" spans="1:18" ht="18" customHeight="1" x14ac:dyDescent="0.3">
      <c r="A137" s="22">
        <v>46234.340428240743</v>
      </c>
      <c r="B137" s="26"/>
      <c r="C137" s="27"/>
      <c r="D137" s="28" t="s">
        <v>49</v>
      </c>
      <c r="E137" s="190"/>
      <c r="F137" s="190">
        <v>203654.11</v>
      </c>
      <c r="G137" s="25">
        <f t="shared" si="13"/>
        <v>2962823319.5800037</v>
      </c>
      <c r="H137" s="25">
        <f t="shared" si="14"/>
        <v>16158241113.280001</v>
      </c>
      <c r="I137" s="29"/>
      <c r="J137" s="29"/>
      <c r="K137" s="29"/>
      <c r="L137" s="29"/>
      <c r="M137" s="29"/>
      <c r="N137" s="29"/>
      <c r="O137" s="29"/>
      <c r="P137" s="29"/>
      <c r="Q137" s="29"/>
      <c r="R137" s="30"/>
    </row>
    <row r="138" spans="1:18" ht="18" customHeight="1" x14ac:dyDescent="0.3">
      <c r="A138" s="22">
        <v>46234.828877314816</v>
      </c>
      <c r="B138" s="26"/>
      <c r="C138" s="27"/>
      <c r="D138" s="28" t="s">
        <v>807</v>
      </c>
      <c r="E138" s="189"/>
      <c r="F138" s="189">
        <v>148791762</v>
      </c>
      <c r="G138" s="25">
        <f t="shared" si="13"/>
        <v>2814031557.5800037</v>
      </c>
      <c r="H138" s="25">
        <f t="shared" si="14"/>
        <v>16009449351.280001</v>
      </c>
      <c r="I138" s="29"/>
      <c r="J138" s="29"/>
      <c r="K138" s="29"/>
      <c r="L138" s="29"/>
      <c r="M138" s="29"/>
      <c r="N138" s="29"/>
      <c r="O138" s="29"/>
      <c r="P138" s="29"/>
      <c r="Q138" s="29"/>
      <c r="R138" s="30"/>
    </row>
    <row r="139" spans="1:18" ht="18" customHeight="1" x14ac:dyDescent="0.3">
      <c r="A139" s="22">
        <v>46234.830277777779</v>
      </c>
      <c r="B139" s="26"/>
      <c r="C139" s="27"/>
      <c r="D139" s="28" t="s">
        <v>808</v>
      </c>
      <c r="E139" s="189"/>
      <c r="F139" s="189">
        <v>2696380979</v>
      </c>
      <c r="G139" s="25">
        <f t="shared" si="13"/>
        <v>117650578.58000374</v>
      </c>
      <c r="H139" s="25">
        <f t="shared" si="14"/>
        <v>13313068372.280001</v>
      </c>
      <c r="I139" s="29"/>
      <c r="J139" s="29"/>
      <c r="K139" s="29"/>
      <c r="L139" s="29"/>
      <c r="M139" s="29"/>
      <c r="N139" s="29"/>
      <c r="O139" s="29"/>
      <c r="P139" s="29"/>
      <c r="Q139" s="29"/>
      <c r="R139" s="30"/>
    </row>
    <row r="140" spans="1:18" ht="18" customHeight="1" x14ac:dyDescent="0.2">
      <c r="A140" s="22"/>
      <c r="B140" s="26"/>
      <c r="C140" s="27"/>
      <c r="D140" s="77" t="s">
        <v>76</v>
      </c>
      <c r="E140" s="92">
        <f>SUM(E49:E139)</f>
        <v>7254173280.5299997</v>
      </c>
      <c r="F140" s="92">
        <f>SUM(F49:F139)</f>
        <v>7891703208.1099997</v>
      </c>
      <c r="G140" s="130">
        <f>E140+E48-F140</f>
        <v>117650578.58000374</v>
      </c>
      <c r="H140" s="59">
        <f>H139</f>
        <v>13313068372.280001</v>
      </c>
      <c r="I140" s="194">
        <v>117650578.58</v>
      </c>
      <c r="J140" s="116">
        <f>G140-I140</f>
        <v>3.7401914596557617E-6</v>
      </c>
      <c r="K140" s="29"/>
      <c r="L140" s="29"/>
      <c r="M140" s="29"/>
      <c r="N140" s="29"/>
      <c r="O140" s="29"/>
      <c r="P140" s="29"/>
      <c r="Q140" s="29"/>
      <c r="R140" s="30"/>
    </row>
    <row r="141" spans="1:18" ht="18" customHeight="1" x14ac:dyDescent="0.3">
      <c r="A141" s="35"/>
      <c r="B141" s="50"/>
      <c r="C141" s="51"/>
      <c r="D141" s="43"/>
      <c r="E141" s="52"/>
      <c r="F141" s="46"/>
      <c r="G141" s="129"/>
      <c r="H141"/>
      <c r="I141" s="29"/>
      <c r="J141" s="29"/>
      <c r="K141" s="29"/>
      <c r="L141" s="29"/>
      <c r="M141" s="29"/>
      <c r="N141" s="29"/>
      <c r="O141" s="29"/>
      <c r="P141" s="29"/>
      <c r="Q141" s="29"/>
      <c r="R141" s="30"/>
    </row>
    <row r="142" spans="1:18" ht="18" customHeight="1" x14ac:dyDescent="0.3">
      <c r="A142" s="67">
        <v>46204</v>
      </c>
      <c r="B142" s="68"/>
      <c r="C142" s="69"/>
      <c r="D142" s="70" t="s">
        <v>739</v>
      </c>
      <c r="E142" s="71">
        <f>juni!G130</f>
        <v>3500000000</v>
      </c>
      <c r="F142" s="72"/>
      <c r="G142" s="73">
        <f>E142</f>
        <v>3500000000</v>
      </c>
      <c r="H142" s="73">
        <f>H140+G142</f>
        <v>16813068372.280001</v>
      </c>
      <c r="I142" s="29"/>
      <c r="J142" s="29"/>
      <c r="K142" s="29"/>
      <c r="L142" s="29"/>
      <c r="M142" s="29"/>
      <c r="N142" s="29"/>
      <c r="O142" s="29"/>
      <c r="P142" s="29"/>
      <c r="Q142" s="29"/>
      <c r="R142" s="30"/>
    </row>
    <row r="143" spans="1:18" ht="22.05" customHeight="1" x14ac:dyDescent="0.3">
      <c r="A143" s="22">
        <v>46206.607754629629</v>
      </c>
      <c r="B143" s="26"/>
      <c r="C143" s="27"/>
      <c r="D143" s="28" t="s">
        <v>34</v>
      </c>
      <c r="E143" s="23"/>
      <c r="F143" s="31">
        <v>10000</v>
      </c>
      <c r="G143" s="25">
        <f t="shared" ref="G143" si="15">(G142+E143)-F143</f>
        <v>3499990000</v>
      </c>
      <c r="H143" s="25">
        <f t="shared" ref="H143" si="16">(H142+E143)-F143</f>
        <v>16813058372.280001</v>
      </c>
    </row>
    <row r="144" spans="1:18" ht="22.05" customHeight="1" x14ac:dyDescent="0.3">
      <c r="A144" s="22">
        <v>46213.607754629629</v>
      </c>
      <c r="B144" s="26"/>
      <c r="C144" s="27"/>
      <c r="D144" s="28" t="s">
        <v>459</v>
      </c>
      <c r="E144" s="23"/>
      <c r="F144" s="23">
        <v>1000000000</v>
      </c>
      <c r="G144" s="25">
        <f t="shared" ref="G144:G146" si="17">(G143+E144)-F144</f>
        <v>2499990000</v>
      </c>
      <c r="H144" s="25">
        <f t="shared" ref="H144:H146" si="18">(H143+E144)-F144</f>
        <v>15813058372.280001</v>
      </c>
    </row>
    <row r="145" spans="1:18" ht="22.05" customHeight="1" x14ac:dyDescent="0.3">
      <c r="A145" s="22">
        <v>46234.607754629629</v>
      </c>
      <c r="B145" s="26"/>
      <c r="C145" s="27"/>
      <c r="D145" s="28" t="s">
        <v>57</v>
      </c>
      <c r="E145" s="23">
        <v>1974698.62</v>
      </c>
      <c r="F145" s="31"/>
      <c r="G145" s="25">
        <f t="shared" si="17"/>
        <v>2501964698.6199999</v>
      </c>
      <c r="H145" s="25">
        <f t="shared" si="18"/>
        <v>15815033070.900002</v>
      </c>
    </row>
    <row r="146" spans="1:18" ht="22.05" customHeight="1" x14ac:dyDescent="0.3">
      <c r="A146" s="22">
        <v>46234.607754629629</v>
      </c>
      <c r="B146" s="26"/>
      <c r="C146" s="27"/>
      <c r="D146" s="28" t="s">
        <v>49</v>
      </c>
      <c r="E146" s="23"/>
      <c r="F146" s="23">
        <v>394939.72</v>
      </c>
      <c r="G146" s="25">
        <f t="shared" si="17"/>
        <v>2501569758.9000001</v>
      </c>
      <c r="H146" s="25">
        <f t="shared" si="18"/>
        <v>15814638131.180002</v>
      </c>
    </row>
    <row r="147" spans="1:18" ht="18" customHeight="1" x14ac:dyDescent="0.25">
      <c r="A147" s="22"/>
      <c r="B147" s="26"/>
      <c r="C147" s="27"/>
      <c r="D147" s="77" t="s">
        <v>76</v>
      </c>
      <c r="E147" s="92">
        <f>SUM(E142:E146)</f>
        <v>3501974698.6199999</v>
      </c>
      <c r="F147" s="92">
        <f>SUM(F143:F146)</f>
        <v>1000404939.72</v>
      </c>
      <c r="G147" s="93">
        <f>E147-F147</f>
        <v>2501569758.8999996</v>
      </c>
      <c r="H147" s="59">
        <f>H146</f>
        <v>15814638131.180002</v>
      </c>
      <c r="I147" s="216">
        <v>2501569758.9000001</v>
      </c>
      <c r="J147" s="116">
        <f>G147-I147</f>
        <v>0</v>
      </c>
      <c r="K147" s="29"/>
      <c r="L147" s="29"/>
      <c r="M147" s="29"/>
      <c r="N147" s="29"/>
      <c r="O147" s="29"/>
      <c r="P147" s="29"/>
      <c r="Q147" s="29"/>
      <c r="R147" s="30"/>
    </row>
    <row r="148" spans="1:18" ht="18" customHeight="1" x14ac:dyDescent="0.3">
      <c r="A148" s="228" t="s">
        <v>738</v>
      </c>
      <c r="B148" s="228"/>
      <c r="C148" s="228"/>
      <c r="D148" s="228"/>
      <c r="E148" s="228"/>
      <c r="F148" s="228"/>
      <c r="G148" s="228"/>
      <c r="H148" s="53"/>
      <c r="I148" s="29"/>
      <c r="J148" s="29"/>
      <c r="K148" s="29"/>
      <c r="L148" s="29"/>
      <c r="M148" s="29"/>
      <c r="N148" s="29"/>
      <c r="O148" s="29"/>
      <c r="P148" s="29"/>
      <c r="Q148" s="29"/>
      <c r="R148" s="30"/>
    </row>
    <row r="149" spans="1:18" ht="18" customHeight="1" x14ac:dyDescent="0.3">
      <c r="A149" s="33"/>
      <c r="B149" s="33"/>
      <c r="C149" s="33"/>
      <c r="D149" s="33"/>
      <c r="E149" s="33"/>
      <c r="F149" s="33"/>
      <c r="G149" s="33"/>
      <c r="H149" s="53"/>
      <c r="I149" s="29"/>
      <c r="J149" s="29"/>
      <c r="K149" s="29"/>
      <c r="L149" s="29"/>
      <c r="M149" s="29"/>
      <c r="N149" s="29"/>
      <c r="O149" s="29"/>
      <c r="P149" s="29"/>
      <c r="Q149" s="29"/>
      <c r="R149" s="30"/>
    </row>
    <row r="150" spans="1:18" ht="18" customHeight="1" x14ac:dyDescent="0.3">
      <c r="A150" s="35"/>
      <c r="B150" s="50"/>
      <c r="C150" s="101" t="s">
        <v>103</v>
      </c>
      <c r="D150" s="102" t="s">
        <v>10</v>
      </c>
      <c r="E150" s="103" t="s">
        <v>104</v>
      </c>
      <c r="F150" s="104" t="s">
        <v>105</v>
      </c>
      <c r="G150" s="105" t="s">
        <v>106</v>
      </c>
      <c r="H150" s="53"/>
      <c r="I150" s="29"/>
      <c r="J150" s="29"/>
      <c r="K150" s="29"/>
      <c r="L150" s="29"/>
      <c r="M150" s="29"/>
      <c r="N150" s="29"/>
      <c r="O150" s="29"/>
      <c r="P150" s="29"/>
      <c r="Q150" s="29"/>
      <c r="R150" s="30"/>
    </row>
    <row r="151" spans="1:18" ht="18" customHeight="1" x14ac:dyDescent="0.3">
      <c r="A151" s="49"/>
      <c r="C151" s="26" t="s">
        <v>81</v>
      </c>
      <c r="D151" s="98" t="s">
        <v>814</v>
      </c>
      <c r="E151" s="23">
        <f>E9+E18+E28+E33+E39+E43+E48</f>
        <v>3875338471.6700001</v>
      </c>
      <c r="F151" s="47"/>
      <c r="G151" s="25"/>
      <c r="H151" s="53"/>
      <c r="I151" s="29"/>
      <c r="J151" s="29"/>
      <c r="K151" s="29"/>
      <c r="L151" s="29"/>
      <c r="M151" s="29"/>
      <c r="N151" s="29"/>
      <c r="O151" s="29"/>
      <c r="P151" s="29"/>
      <c r="Q151" s="29"/>
      <c r="R151" s="30"/>
    </row>
    <row r="152" spans="1:18" ht="18" customHeight="1" x14ac:dyDescent="0.3">
      <c r="A152" s="49"/>
      <c r="B152" s="50"/>
      <c r="C152" s="97" t="s">
        <v>83</v>
      </c>
      <c r="D152" s="99" t="s">
        <v>815</v>
      </c>
      <c r="E152" s="23">
        <f>E11+E22+E29+E44</f>
        <v>16071753750</v>
      </c>
      <c r="F152" s="47"/>
      <c r="G152" s="25"/>
      <c r="H152" s="53"/>
      <c r="I152" s="29"/>
      <c r="J152" s="29"/>
      <c r="K152" s="29"/>
      <c r="L152" s="29"/>
      <c r="M152" s="29"/>
      <c r="N152" s="29"/>
      <c r="O152" s="29"/>
      <c r="P152" s="29"/>
      <c r="Q152" s="29"/>
      <c r="R152" s="30"/>
    </row>
    <row r="153" spans="1:18" ht="18" customHeight="1" x14ac:dyDescent="0.3">
      <c r="A153" s="49"/>
      <c r="B153" s="50"/>
      <c r="C153" s="97" t="s">
        <v>85</v>
      </c>
      <c r="D153" s="99" t="s">
        <v>662</v>
      </c>
      <c r="E153" s="23" t="e">
        <f>#REF!</f>
        <v>#REF!</v>
      </c>
      <c r="F153" s="47"/>
      <c r="G153" s="25"/>
      <c r="H153" s="53"/>
      <c r="I153" s="29"/>
      <c r="J153" s="29"/>
      <c r="K153" s="29"/>
      <c r="L153" s="29"/>
      <c r="M153" s="29"/>
      <c r="N153" s="29"/>
      <c r="O153" s="29"/>
      <c r="P153" s="29"/>
      <c r="Q153" s="29"/>
      <c r="R153" s="30"/>
    </row>
    <row r="154" spans="1:18" ht="18" customHeight="1" x14ac:dyDescent="0.3">
      <c r="A154" s="49"/>
      <c r="B154" s="50"/>
      <c r="C154" s="97" t="s">
        <v>87</v>
      </c>
      <c r="D154" s="99" t="s">
        <v>663</v>
      </c>
      <c r="E154" s="23" t="e">
        <f>#REF!+#REF!</f>
        <v>#REF!</v>
      </c>
      <c r="F154" s="47"/>
      <c r="G154" s="25"/>
      <c r="H154" s="53"/>
      <c r="I154" s="29"/>
      <c r="J154" s="29"/>
      <c r="K154" s="29"/>
      <c r="L154" s="29"/>
      <c r="M154" s="29"/>
      <c r="N154" s="29"/>
      <c r="O154" s="29"/>
      <c r="P154" s="29"/>
      <c r="Q154" s="29"/>
      <c r="R154" s="30"/>
    </row>
    <row r="155" spans="1:18" ht="18" customHeight="1" x14ac:dyDescent="0.3">
      <c r="A155" s="49"/>
      <c r="B155" s="50"/>
      <c r="C155" s="97" t="s">
        <v>89</v>
      </c>
      <c r="D155" s="98" t="s">
        <v>455</v>
      </c>
      <c r="E155" s="23">
        <f>E35</f>
        <v>50010</v>
      </c>
      <c r="F155" s="47"/>
      <c r="G155" s="25"/>
      <c r="H155" s="53"/>
      <c r="I155" s="29"/>
      <c r="J155" s="29"/>
      <c r="K155" s="29"/>
      <c r="L155" s="29"/>
      <c r="M155" s="29"/>
      <c r="N155" s="29"/>
      <c r="O155" s="29"/>
      <c r="P155" s="29"/>
      <c r="Q155" s="29"/>
      <c r="R155" s="30"/>
    </row>
    <row r="156" spans="1:18" ht="18" customHeight="1" x14ac:dyDescent="0.3">
      <c r="A156" s="49"/>
      <c r="B156" s="50"/>
      <c r="C156" s="97" t="s">
        <v>91</v>
      </c>
      <c r="D156" s="44" t="s">
        <v>86</v>
      </c>
      <c r="E156" s="23" t="e">
        <f>#REF!+#REF!+#REF!</f>
        <v>#REF!</v>
      </c>
      <c r="F156" s="47"/>
      <c r="G156" s="25"/>
      <c r="H156" s="53"/>
      <c r="I156" s="29"/>
      <c r="J156" s="29"/>
      <c r="K156" s="29"/>
      <c r="L156" s="29"/>
      <c r="M156" s="29"/>
      <c r="N156" s="29"/>
      <c r="O156" s="29"/>
      <c r="P156" s="29"/>
      <c r="Q156" s="29"/>
      <c r="R156" s="30"/>
    </row>
    <row r="157" spans="1:18" ht="18" customHeight="1" x14ac:dyDescent="0.3">
      <c r="A157" s="49"/>
      <c r="B157" s="50"/>
      <c r="C157" s="97" t="s">
        <v>94</v>
      </c>
      <c r="D157" s="44" t="s">
        <v>737</v>
      </c>
      <c r="E157" s="23"/>
      <c r="F157" s="47"/>
      <c r="G157" s="25"/>
      <c r="H157" s="53"/>
      <c r="I157" s="29"/>
      <c r="J157" s="29"/>
      <c r="K157" s="29"/>
      <c r="L157" s="29"/>
      <c r="M157" s="29"/>
      <c r="N157" s="29"/>
      <c r="O157" s="29"/>
      <c r="P157" s="29"/>
      <c r="Q157" s="29"/>
      <c r="R157" s="30"/>
    </row>
    <row r="158" spans="1:18" ht="18" customHeight="1" x14ac:dyDescent="0.3">
      <c r="A158" s="49"/>
      <c r="B158" s="50"/>
      <c r="C158" s="97" t="s">
        <v>95</v>
      </c>
      <c r="D158" s="44" t="s">
        <v>90</v>
      </c>
      <c r="E158" s="31"/>
      <c r="F158" s="47" t="e">
        <f>SUM(F50:F139)+F34-#REF!-#REF!</f>
        <v>#REF!</v>
      </c>
      <c r="G158" s="25"/>
      <c r="H158" s="53"/>
      <c r="I158" s="29"/>
      <c r="J158" s="29"/>
      <c r="K158" s="29"/>
      <c r="L158" s="29"/>
      <c r="M158" s="29"/>
      <c r="N158" s="29"/>
      <c r="O158" s="29"/>
      <c r="P158" s="29"/>
      <c r="Q158" s="29"/>
      <c r="R158" s="30"/>
    </row>
    <row r="159" spans="1:18" ht="18" customHeight="1" x14ac:dyDescent="0.3">
      <c r="A159" s="49"/>
      <c r="B159" s="50"/>
      <c r="C159" s="97" t="s">
        <v>290</v>
      </c>
      <c r="D159" s="44" t="s">
        <v>92</v>
      </c>
      <c r="E159" s="31"/>
      <c r="F159" s="47" t="e">
        <f>#REF!+F24</f>
        <v>#REF!</v>
      </c>
      <c r="G159" s="25"/>
      <c r="H159" s="53"/>
      <c r="I159" s="29"/>
      <c r="J159" s="29"/>
      <c r="K159" s="29"/>
      <c r="L159" s="29"/>
      <c r="M159" s="29"/>
      <c r="N159" s="29"/>
      <c r="O159" s="29"/>
      <c r="P159" s="29"/>
      <c r="Q159" s="29"/>
      <c r="R159" s="30"/>
    </row>
    <row r="160" spans="1:18" ht="18" customHeight="1" x14ac:dyDescent="0.3">
      <c r="A160" s="49"/>
      <c r="B160" s="50"/>
      <c r="C160" s="97" t="s">
        <v>736</v>
      </c>
      <c r="D160" s="44" t="s">
        <v>93</v>
      </c>
      <c r="E160" s="31"/>
      <c r="F160" s="100" t="e">
        <f>F49+F45+F40+F36+#REF!+F20+F19+F14+F146</f>
        <v>#REF!</v>
      </c>
      <c r="G160" s="25"/>
      <c r="H160" s="53"/>
      <c r="I160" s="29"/>
      <c r="J160" s="29"/>
      <c r="K160" s="29"/>
      <c r="L160" s="29"/>
      <c r="M160" s="29"/>
      <c r="N160" s="29"/>
      <c r="O160" s="29"/>
      <c r="P160" s="29"/>
      <c r="Q160" s="29"/>
      <c r="R160" s="30"/>
    </row>
    <row r="161" spans="1:18" ht="18" customHeight="1" x14ac:dyDescent="0.3">
      <c r="A161" s="49"/>
      <c r="B161" s="50"/>
      <c r="C161" s="97"/>
      <c r="D161" s="106" t="s">
        <v>107</v>
      </c>
      <c r="E161" s="64" t="e">
        <f>SUM(E151:E160)</f>
        <v>#REF!</v>
      </c>
      <c r="F161" s="64" t="e">
        <f>SUM(F151:F160)</f>
        <v>#REF!</v>
      </c>
      <c r="G161" s="59" t="e">
        <f>E161-F161</f>
        <v>#REF!</v>
      </c>
      <c r="H161" s="53"/>
      <c r="I161" s="29"/>
      <c r="J161" s="29"/>
      <c r="K161" s="29"/>
      <c r="L161" s="29"/>
      <c r="M161" s="29"/>
      <c r="N161" s="29"/>
      <c r="O161" s="29"/>
      <c r="P161" s="29"/>
      <c r="Q161" s="29"/>
      <c r="R161" s="30"/>
    </row>
    <row r="162" spans="1:18" ht="18" customHeight="1" x14ac:dyDescent="0.3">
      <c r="A162" s="49"/>
      <c r="B162" s="50"/>
      <c r="C162" s="51"/>
      <c r="D162" s="43"/>
      <c r="E162" s="52"/>
      <c r="F162" s="45"/>
      <c r="G162" s="53" t="e">
        <f>H147-G161</f>
        <v>#REF!</v>
      </c>
      <c r="H162" s="53"/>
      <c r="I162" s="29"/>
      <c r="J162" s="29"/>
      <c r="K162" s="29"/>
      <c r="L162" s="29"/>
      <c r="M162" s="29"/>
      <c r="N162" s="29"/>
      <c r="O162" s="29"/>
      <c r="P162" s="29"/>
      <c r="Q162" s="29"/>
      <c r="R162" s="30"/>
    </row>
    <row r="163" spans="1:18" ht="18" customHeight="1" x14ac:dyDescent="0.3">
      <c r="A163" s="49"/>
      <c r="B163" s="50"/>
      <c r="C163" s="51"/>
      <c r="D163" s="43"/>
      <c r="E163" s="52"/>
      <c r="F163" s="45"/>
      <c r="G163" s="53"/>
      <c r="H163" s="53"/>
      <c r="I163" s="29"/>
      <c r="J163" s="29"/>
      <c r="K163" s="29"/>
      <c r="L163" s="29"/>
      <c r="M163" s="29"/>
      <c r="N163" s="29"/>
      <c r="O163" s="29"/>
      <c r="P163" s="29"/>
      <c r="Q163" s="29"/>
      <c r="R163" s="30"/>
    </row>
    <row r="164" spans="1:18" ht="18" customHeight="1" x14ac:dyDescent="0.3">
      <c r="A164" s="35"/>
      <c r="B164" s="36"/>
      <c r="C164" s="36"/>
      <c r="D164" s="37"/>
      <c r="E164" s="38"/>
      <c r="F164" s="34"/>
      <c r="G164" s="39"/>
      <c r="H164" s="39"/>
    </row>
    <row r="165" spans="1:18" ht="18.75" customHeight="1" x14ac:dyDescent="0.3">
      <c r="B165" s="16"/>
      <c r="E165" s="225" t="s">
        <v>682</v>
      </c>
      <c r="F165" s="225"/>
      <c r="G165" s="225"/>
      <c r="H165" s="225"/>
    </row>
    <row r="166" spans="1:18" ht="18.75" customHeight="1" x14ac:dyDescent="0.3">
      <c r="B166" s="16" t="s">
        <v>99</v>
      </c>
      <c r="E166" s="225" t="s">
        <v>98</v>
      </c>
      <c r="F166" s="225"/>
      <c r="G166" s="225"/>
      <c r="H166" s="225"/>
    </row>
    <row r="167" spans="1:18" ht="18.75" customHeight="1" x14ac:dyDescent="0.3">
      <c r="F167" s="16"/>
    </row>
    <row r="168" spans="1:18" ht="18.75" customHeight="1" x14ac:dyDescent="0.3">
      <c r="F168" s="16"/>
    </row>
    <row r="169" spans="1:18" ht="18.75" customHeight="1" x14ac:dyDescent="0.3">
      <c r="F169" s="16"/>
    </row>
    <row r="170" spans="1:18" ht="18.75" customHeight="1" x14ac:dyDescent="0.25">
      <c r="B170" s="40" t="s">
        <v>100</v>
      </c>
      <c r="E170" s="226" t="s">
        <v>16</v>
      </c>
      <c r="F170" s="226"/>
      <c r="G170" s="226"/>
      <c r="H170" s="226"/>
    </row>
    <row r="171" spans="1:18" s="17" customFormat="1" ht="19.5" customHeight="1" x14ac:dyDescent="0.3">
      <c r="A171" s="225" t="s">
        <v>14</v>
      </c>
      <c r="B171" s="225"/>
      <c r="C171" s="225"/>
      <c r="D171" s="225"/>
      <c r="E171" s="225"/>
      <c r="F171" s="225"/>
      <c r="G171" s="225"/>
      <c r="H171" s="225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1:18" s="17" customFormat="1" ht="19.5" customHeight="1" x14ac:dyDescent="0.3">
      <c r="A172" s="225" t="s">
        <v>101</v>
      </c>
      <c r="B172" s="225"/>
      <c r="C172" s="225"/>
      <c r="D172" s="225"/>
      <c r="E172" s="225"/>
      <c r="F172" s="225"/>
      <c r="G172" s="225"/>
      <c r="H172" s="225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1:18" s="17" customFormat="1" ht="19.5" customHeight="1" x14ac:dyDescent="0.3">
      <c r="A173" s="16"/>
      <c r="B173" s="2"/>
      <c r="C173" s="2"/>
      <c r="D173" s="16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1:18" s="17" customFormat="1" ht="19.5" customHeight="1" x14ac:dyDescent="0.3">
      <c r="A174" s="16"/>
      <c r="B174" s="2"/>
      <c r="C174" s="2"/>
      <c r="D174" s="16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1:18" s="17" customFormat="1" ht="19.5" customHeight="1" x14ac:dyDescent="0.3">
      <c r="A175" s="16"/>
      <c r="B175" s="2"/>
      <c r="C175" s="2"/>
      <c r="D175" s="16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1:18" s="17" customFormat="1" ht="19.5" customHeight="1" x14ac:dyDescent="0.3">
      <c r="A176" s="16"/>
      <c r="B176" s="2"/>
      <c r="C176" s="2"/>
      <c r="D176" s="16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1:18" s="17" customFormat="1" ht="19.5" customHeight="1" x14ac:dyDescent="0.3">
      <c r="A177" s="226" t="s">
        <v>102</v>
      </c>
      <c r="B177" s="226"/>
      <c r="C177" s="226"/>
      <c r="D177" s="226"/>
      <c r="E177" s="226"/>
      <c r="F177" s="226"/>
      <c r="G177" s="226"/>
      <c r="H177" s="226"/>
      <c r="I177" s="2"/>
      <c r="J177" s="2"/>
      <c r="K177" s="2"/>
      <c r="L177" s="2"/>
      <c r="M177" s="2"/>
      <c r="N177" s="2"/>
      <c r="O177" s="2"/>
      <c r="P177" s="2"/>
      <c r="Q177" s="2"/>
      <c r="R177" s="2"/>
    </row>
  </sheetData>
  <mergeCells count="9">
    <mergeCell ref="A171:H171"/>
    <mergeCell ref="A172:H172"/>
    <mergeCell ref="A177:H177"/>
    <mergeCell ref="A1:H1"/>
    <mergeCell ref="A2:H2"/>
    <mergeCell ref="A148:G148"/>
    <mergeCell ref="E165:H165"/>
    <mergeCell ref="E166:H166"/>
    <mergeCell ref="E170:H170"/>
  </mergeCells>
  <printOptions horizontalCentered="1"/>
  <pageMargins left="0.55118110236220474" right="0.27559055118110237" top="0.87" bottom="0.68" header="0.47244094488188981" footer="0.23622047244094491"/>
  <pageSetup paperSize="9" scale="55" fitToHeight="2" orientation="portrait" horizontalDpi="4294967293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1B871-F92C-4482-ABD8-B5886511A8D6}">
  <sheetPr>
    <pageSetUpPr fitToPage="1"/>
  </sheetPr>
  <dimension ref="A1:R170"/>
  <sheetViews>
    <sheetView topLeftCell="A95" zoomScale="75" zoomScaleNormal="53" workbookViewId="0">
      <selection activeCell="M15" sqref="M15:R23"/>
    </sheetView>
  </sheetViews>
  <sheetFormatPr defaultColWidth="9.21875" defaultRowHeight="19.5" customHeight="1" x14ac:dyDescent="0.3"/>
  <cols>
    <col min="1" max="1" width="16.33203125" style="16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8" width="18.21875" style="17" customWidth="1"/>
    <col min="9" max="9" width="19.6640625" style="2" bestFit="1" customWidth="1"/>
    <col min="10" max="10" width="15" style="2" bestFit="1" customWidth="1"/>
    <col min="11" max="15" width="9.21875" style="2"/>
    <col min="16" max="16" width="17.109375" style="2" customWidth="1"/>
    <col min="17" max="16384" width="9.21875" style="2"/>
  </cols>
  <sheetData>
    <row r="1" spans="1:18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</row>
    <row r="2" spans="1:18" ht="19.5" customHeight="1" x14ac:dyDescent="0.3">
      <c r="A2" s="227" t="s">
        <v>741</v>
      </c>
      <c r="B2" s="227"/>
      <c r="C2" s="227"/>
      <c r="D2" s="227"/>
      <c r="E2" s="227"/>
      <c r="F2" s="227"/>
      <c r="G2" s="227"/>
      <c r="H2" s="227"/>
    </row>
    <row r="3" spans="1:18" ht="19.5" customHeight="1" thickBot="1" x14ac:dyDescent="0.35">
      <c r="A3" s="1"/>
      <c r="B3" s="3"/>
      <c r="C3" s="1"/>
      <c r="D3" s="4"/>
      <c r="E3" s="5"/>
      <c r="F3" s="5"/>
      <c r="G3" s="5"/>
      <c r="H3" s="5"/>
    </row>
    <row r="4" spans="1:18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</row>
    <row r="5" spans="1:18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</row>
    <row r="6" spans="1:18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</row>
    <row r="7" spans="1:18" ht="19.5" customHeight="1" x14ac:dyDescent="0.3">
      <c r="B7" s="16"/>
      <c r="C7" s="16"/>
      <c r="F7" s="18"/>
    </row>
    <row r="8" spans="1:18" ht="40.5" customHeight="1" thickBot="1" x14ac:dyDescent="0.35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</row>
    <row r="9" spans="1:18" ht="18" customHeight="1" thickBot="1" x14ac:dyDescent="0.35">
      <c r="A9" s="67">
        <v>46235</v>
      </c>
      <c r="B9" s="68"/>
      <c r="C9" s="69"/>
      <c r="D9" s="70" t="s">
        <v>17</v>
      </c>
      <c r="E9" s="71">
        <f>juli26!G16</f>
        <v>5162140216.75</v>
      </c>
      <c r="F9" s="72"/>
      <c r="G9" s="73">
        <f>E9</f>
        <v>5162140216.75</v>
      </c>
      <c r="H9" s="73">
        <f>G9</f>
        <v>5162140216.75</v>
      </c>
      <c r="I9" s="29"/>
      <c r="J9" s="29"/>
      <c r="K9" s="29"/>
      <c r="L9" s="29"/>
      <c r="M9" s="218"/>
      <c r="N9" s="219"/>
      <c r="O9" s="220"/>
      <c r="P9" s="221"/>
      <c r="Q9" s="222"/>
      <c r="R9" s="223"/>
    </row>
    <row r="10" spans="1:18" ht="18" customHeight="1" thickBot="1" x14ac:dyDescent="0.35">
      <c r="A10" s="22">
        <v>46247</v>
      </c>
      <c r="B10" s="26"/>
      <c r="C10" s="27"/>
      <c r="D10" s="28" t="s">
        <v>248</v>
      </c>
      <c r="E10" s="31">
        <v>1534493750</v>
      </c>
      <c r="F10" s="24"/>
      <c r="G10" s="25">
        <f>(G9+E10)-F10</f>
        <v>6696633966.75</v>
      </c>
      <c r="H10" s="25">
        <f>G10</f>
        <v>6696633966.75</v>
      </c>
      <c r="I10" s="29"/>
      <c r="J10" s="29"/>
      <c r="K10" s="29"/>
      <c r="L10" s="29"/>
      <c r="M10" s="218"/>
      <c r="N10" s="219"/>
      <c r="O10" s="220"/>
      <c r="P10" s="221"/>
      <c r="Q10" s="222"/>
      <c r="R10" s="223"/>
    </row>
    <row r="11" spans="1:18" ht="18" customHeight="1" thickBot="1" x14ac:dyDescent="0.35">
      <c r="A11" s="22">
        <v>46252</v>
      </c>
      <c r="B11" s="26"/>
      <c r="C11" s="27"/>
      <c r="D11" s="28" t="s">
        <v>249</v>
      </c>
      <c r="E11" s="23"/>
      <c r="F11" s="23">
        <v>1000000000</v>
      </c>
      <c r="G11" s="25">
        <f t="shared" ref="G11:G13" si="0">(G10+E11)-F11</f>
        <v>5696633966.75</v>
      </c>
      <c r="H11" s="25">
        <f t="shared" ref="H11:H13" si="1">G11</f>
        <v>5696633966.75</v>
      </c>
      <c r="I11" s="29"/>
      <c r="J11" s="29"/>
      <c r="K11" s="29"/>
      <c r="L11" s="29"/>
      <c r="M11" s="218"/>
      <c r="N11" s="219"/>
      <c r="O11" s="220"/>
      <c r="P11" s="221"/>
      <c r="Q11" s="222"/>
      <c r="R11" s="223"/>
    </row>
    <row r="12" spans="1:18" ht="18" customHeight="1" thickBot="1" x14ac:dyDescent="0.35">
      <c r="A12" s="22">
        <v>46262</v>
      </c>
      <c r="B12" s="26"/>
      <c r="C12" s="27"/>
      <c r="D12" s="28" t="s">
        <v>249</v>
      </c>
      <c r="E12" s="23"/>
      <c r="F12" s="23">
        <v>2000000000</v>
      </c>
      <c r="G12" s="25">
        <f t="shared" si="0"/>
        <v>3696633966.75</v>
      </c>
      <c r="H12" s="25">
        <f t="shared" si="1"/>
        <v>3696633966.75</v>
      </c>
      <c r="I12" s="29"/>
      <c r="J12" s="29"/>
      <c r="K12" s="29"/>
      <c r="L12" s="29"/>
      <c r="M12" s="218"/>
      <c r="N12" s="219"/>
      <c r="O12" s="220"/>
      <c r="P12" s="221"/>
      <c r="Q12" s="222"/>
      <c r="R12" s="223"/>
    </row>
    <row r="13" spans="1:18" ht="18" customHeight="1" thickBot="1" x14ac:dyDescent="0.35">
      <c r="A13" s="22">
        <v>46265</v>
      </c>
      <c r="B13" s="26"/>
      <c r="C13" s="27"/>
      <c r="D13" s="28" t="s">
        <v>34</v>
      </c>
      <c r="E13" s="31"/>
      <c r="F13" s="24">
        <v>15000</v>
      </c>
      <c r="G13" s="25">
        <f t="shared" si="0"/>
        <v>3696618966.75</v>
      </c>
      <c r="H13" s="25">
        <f t="shared" si="1"/>
        <v>3696618966.75</v>
      </c>
      <c r="I13" s="29"/>
      <c r="J13" s="29"/>
      <c r="K13" s="29"/>
      <c r="L13" s="29"/>
      <c r="M13" s="29"/>
      <c r="N13" s="29"/>
      <c r="O13" s="29"/>
      <c r="P13" s="29"/>
      <c r="Q13" s="29"/>
      <c r="R13" s="60"/>
    </row>
    <row r="14" spans="1:18" ht="22.05" customHeight="1" x14ac:dyDescent="0.3">
      <c r="A14" s="74"/>
      <c r="B14" s="26"/>
      <c r="C14" s="76"/>
      <c r="D14" s="77" t="s">
        <v>76</v>
      </c>
      <c r="E14" s="78">
        <f>SUM(E9:E13)</f>
        <v>6696633966.75</v>
      </c>
      <c r="F14" s="78">
        <f>SUM(F10:F13)</f>
        <v>3000015000</v>
      </c>
      <c r="G14" s="79">
        <f>E14-F14</f>
        <v>3696618966.75</v>
      </c>
      <c r="H14" s="25">
        <f t="shared" ref="H14" si="2">G14</f>
        <v>3696618966.75</v>
      </c>
      <c r="I14" s="193">
        <v>3696618966.75</v>
      </c>
      <c r="J14" s="116">
        <f>G14-I14</f>
        <v>0</v>
      </c>
      <c r="P14" s="224"/>
    </row>
    <row r="15" spans="1:18" ht="15.45" customHeight="1" x14ac:dyDescent="0.25">
      <c r="A15" s="22"/>
      <c r="B15" s="26"/>
      <c r="C15" s="27"/>
      <c r="D15" s="57"/>
      <c r="E15" s="58"/>
      <c r="F15" s="58"/>
      <c r="G15" s="25"/>
      <c r="H15" s="25"/>
      <c r="I15" s="216">
        <v>8381969716.75</v>
      </c>
    </row>
    <row r="16" spans="1:18" ht="18" customHeight="1" thickBot="1" x14ac:dyDescent="0.35">
      <c r="A16" s="67">
        <v>46235</v>
      </c>
      <c r="B16" s="68"/>
      <c r="C16" s="69"/>
      <c r="D16" s="70" t="s">
        <v>19</v>
      </c>
      <c r="E16" s="71">
        <f>juli26!G26</f>
        <v>5186235492.6499939</v>
      </c>
      <c r="F16" s="72"/>
      <c r="G16" s="73">
        <f>E16</f>
        <v>5186235492.6499939</v>
      </c>
      <c r="H16" s="73">
        <f>H14+G16</f>
        <v>8882854459.3999939</v>
      </c>
      <c r="I16" s="29"/>
      <c r="J16" s="29"/>
      <c r="K16" s="29"/>
      <c r="L16" s="29"/>
      <c r="M16" s="29"/>
      <c r="N16" s="29"/>
      <c r="O16" s="29"/>
      <c r="P16" s="29"/>
      <c r="Q16" s="29"/>
      <c r="R16" s="30"/>
    </row>
    <row r="17" spans="1:18" ht="18" customHeight="1" thickBot="1" x14ac:dyDescent="0.35">
      <c r="A17" s="22">
        <v>46236.048495370371</v>
      </c>
      <c r="B17" s="26"/>
      <c r="C17" s="27"/>
      <c r="D17" s="28" t="s">
        <v>809</v>
      </c>
      <c r="E17" s="31"/>
      <c r="F17" s="23">
        <v>10000</v>
      </c>
      <c r="G17" s="23">
        <f>(G16+E17)-F17</f>
        <v>5186225492.6499939</v>
      </c>
      <c r="H17" s="25">
        <f>(H16+E17)-F17</f>
        <v>8882844459.3999939</v>
      </c>
      <c r="I17" s="29"/>
      <c r="J17" s="29"/>
      <c r="K17" s="29"/>
      <c r="L17" s="29"/>
      <c r="M17" s="218"/>
      <c r="N17" s="219"/>
      <c r="O17" s="220"/>
      <c r="P17" s="221"/>
      <c r="Q17" s="222"/>
      <c r="R17" s="223"/>
    </row>
    <row r="18" spans="1:18" ht="18" customHeight="1" thickBot="1" x14ac:dyDescent="0.35">
      <c r="A18" s="22">
        <v>46237.050034722219</v>
      </c>
      <c r="B18" s="26"/>
      <c r="C18" s="27"/>
      <c r="D18" s="28" t="s">
        <v>34</v>
      </c>
      <c r="E18" s="31"/>
      <c r="F18" s="23">
        <v>15000</v>
      </c>
      <c r="G18" s="23">
        <f t="shared" ref="G18:G23" si="3">(G17+E18)-F18</f>
        <v>5186210492.6499939</v>
      </c>
      <c r="H18" s="25">
        <f t="shared" ref="H18:H23" si="4">(H17+E18)-F18</f>
        <v>8882829459.3999939</v>
      </c>
      <c r="I18" s="29"/>
      <c r="J18" s="29"/>
      <c r="K18" s="29"/>
      <c r="L18" s="29"/>
      <c r="M18" s="218"/>
      <c r="N18" s="219"/>
      <c r="O18" s="220"/>
      <c r="P18" s="221"/>
      <c r="Q18" s="222"/>
      <c r="R18" s="223"/>
    </row>
    <row r="19" spans="1:18" ht="18" customHeight="1" thickBot="1" x14ac:dyDescent="0.35">
      <c r="A19" s="22">
        <v>46237.554918981485</v>
      </c>
      <c r="B19" s="26"/>
      <c r="C19" s="27"/>
      <c r="D19" s="28" t="s">
        <v>810</v>
      </c>
      <c r="E19" s="31">
        <v>2474600</v>
      </c>
      <c r="F19" s="23"/>
      <c r="G19" s="23">
        <f t="shared" si="3"/>
        <v>5188685092.6499939</v>
      </c>
      <c r="H19" s="25">
        <f t="shared" si="4"/>
        <v>8885304059.3999939</v>
      </c>
      <c r="I19" s="29"/>
      <c r="J19" s="29"/>
      <c r="K19" s="29"/>
      <c r="L19" s="29"/>
      <c r="M19" s="218"/>
      <c r="N19" s="219"/>
      <c r="O19" s="220"/>
      <c r="P19" s="221"/>
      <c r="Q19" s="222"/>
      <c r="R19" s="223"/>
    </row>
    <row r="20" spans="1:18" ht="18" customHeight="1" x14ac:dyDescent="0.3">
      <c r="A20" s="22">
        <v>46237.57068287037</v>
      </c>
      <c r="B20" s="26"/>
      <c r="C20" s="27"/>
      <c r="D20" s="28" t="s">
        <v>811</v>
      </c>
      <c r="E20" s="31">
        <v>2474600</v>
      </c>
      <c r="F20" s="23"/>
      <c r="G20" s="23">
        <f t="shared" si="3"/>
        <v>5191159692.6499939</v>
      </c>
      <c r="H20" s="25">
        <f t="shared" si="4"/>
        <v>8887778659.3999939</v>
      </c>
      <c r="I20" s="29"/>
      <c r="J20" s="29"/>
      <c r="K20" s="29"/>
      <c r="L20" s="29"/>
      <c r="M20" s="29"/>
      <c r="N20" s="29"/>
      <c r="O20" s="29"/>
      <c r="P20" s="29"/>
      <c r="Q20" s="29"/>
      <c r="R20" s="30"/>
    </row>
    <row r="21" spans="1:18" ht="18" customHeight="1" x14ac:dyDescent="0.3">
      <c r="A21" s="22">
        <v>46252</v>
      </c>
      <c r="B21" s="26"/>
      <c r="C21" s="27"/>
      <c r="D21" s="28" t="s">
        <v>249</v>
      </c>
      <c r="E21" s="23"/>
      <c r="F21" s="23">
        <v>1000000000</v>
      </c>
      <c r="G21" s="23">
        <f t="shared" si="3"/>
        <v>4191159692.6499939</v>
      </c>
      <c r="H21" s="25">
        <f t="shared" si="4"/>
        <v>7887778659.3999939</v>
      </c>
      <c r="I21" s="29"/>
      <c r="J21" s="29"/>
      <c r="K21" s="29"/>
      <c r="L21" s="29"/>
      <c r="M21" s="29"/>
      <c r="N21" s="29"/>
      <c r="O21" s="29"/>
      <c r="P21" s="29"/>
      <c r="Q21" s="29"/>
      <c r="R21" s="30"/>
    </row>
    <row r="22" spans="1:18" ht="18" customHeight="1" x14ac:dyDescent="0.3">
      <c r="A22" s="22">
        <v>46262</v>
      </c>
      <c r="B22" s="26"/>
      <c r="C22" s="27"/>
      <c r="D22" s="28" t="s">
        <v>249</v>
      </c>
      <c r="E22" s="23"/>
      <c r="F22" s="23">
        <v>2000000000</v>
      </c>
      <c r="G22" s="23">
        <f t="shared" si="3"/>
        <v>2191159692.6499939</v>
      </c>
      <c r="H22" s="25">
        <f t="shared" si="4"/>
        <v>5887778659.3999939</v>
      </c>
      <c r="I22" s="29"/>
      <c r="J22" s="29"/>
      <c r="K22" s="29"/>
      <c r="L22" s="29"/>
      <c r="M22" s="29"/>
      <c r="N22" s="29"/>
      <c r="O22" s="29"/>
      <c r="P22" s="29"/>
      <c r="Q22" s="29"/>
      <c r="R22" s="30"/>
    </row>
    <row r="23" spans="1:18" ht="18" customHeight="1" x14ac:dyDescent="0.3">
      <c r="A23" s="22">
        <v>46265</v>
      </c>
      <c r="B23" s="26"/>
      <c r="C23" s="27"/>
      <c r="D23" s="28" t="s">
        <v>248</v>
      </c>
      <c r="E23" s="23">
        <v>2636569500</v>
      </c>
      <c r="F23" s="23"/>
      <c r="G23" s="23">
        <f t="shared" si="3"/>
        <v>4827729192.6499939</v>
      </c>
      <c r="H23" s="23">
        <f t="shared" si="4"/>
        <v>8524348159.3999939</v>
      </c>
      <c r="I23" s="29"/>
      <c r="J23" s="29"/>
      <c r="K23" s="29"/>
      <c r="L23" s="29"/>
      <c r="M23" s="29"/>
      <c r="N23" s="29"/>
      <c r="O23" s="29"/>
      <c r="P23" s="29"/>
      <c r="Q23" s="29"/>
      <c r="R23" s="30"/>
    </row>
    <row r="24" spans="1:18" ht="18" customHeight="1" x14ac:dyDescent="0.3">
      <c r="A24" s="22">
        <v>46265</v>
      </c>
      <c r="B24" s="26"/>
      <c r="C24" s="27"/>
      <c r="D24" s="28" t="s">
        <v>57</v>
      </c>
      <c r="E24" s="23">
        <v>2683567.77</v>
      </c>
      <c r="F24" s="23"/>
      <c r="G24" s="23">
        <f t="shared" ref="G24:G25" si="5">(G23+E24)-F24</f>
        <v>4830412760.4199944</v>
      </c>
      <c r="H24" s="23">
        <f t="shared" ref="H24:H25" si="6">(H23+E24)-F24</f>
        <v>8527031727.1699944</v>
      </c>
      <c r="I24" s="29"/>
      <c r="J24" s="29"/>
      <c r="K24" s="29"/>
      <c r="L24" s="29"/>
      <c r="M24" s="29"/>
      <c r="N24" s="29"/>
      <c r="O24" s="29"/>
      <c r="P24" s="29"/>
      <c r="Q24" s="29"/>
      <c r="R24" s="30"/>
    </row>
    <row r="25" spans="1:18" ht="18" customHeight="1" thickBot="1" x14ac:dyDescent="0.35">
      <c r="A25" s="22">
        <v>46265</v>
      </c>
      <c r="B25" s="75"/>
      <c r="C25" s="76"/>
      <c r="D25" s="208" t="s">
        <v>49</v>
      </c>
      <c r="E25" s="23"/>
      <c r="F25" s="23">
        <v>536713.55000000005</v>
      </c>
      <c r="G25" s="23">
        <f t="shared" si="5"/>
        <v>4829876046.8699942</v>
      </c>
      <c r="H25" s="23">
        <f t="shared" si="6"/>
        <v>8526495013.6199942</v>
      </c>
      <c r="I25"/>
      <c r="J25" s="29"/>
      <c r="K25" s="29"/>
      <c r="L25" s="29"/>
      <c r="M25" s="29"/>
      <c r="N25" s="29"/>
      <c r="O25" s="29"/>
      <c r="P25" s="29"/>
      <c r="Q25" s="29"/>
      <c r="R25" s="30"/>
    </row>
    <row r="26" spans="1:18" ht="22.05" customHeight="1" x14ac:dyDescent="0.3">
      <c r="A26" s="74"/>
      <c r="B26" s="75"/>
      <c r="C26" s="76"/>
      <c r="D26" s="77" t="s">
        <v>76</v>
      </c>
      <c r="E26" s="78">
        <f>SUM(E16:E25)</f>
        <v>7830437760.4199944</v>
      </c>
      <c r="F26" s="78">
        <f>SUM(F16:F25)</f>
        <v>3000561713.5500002</v>
      </c>
      <c r="G26" s="79">
        <f>E26-F26</f>
        <v>4829876046.8699942</v>
      </c>
      <c r="H26" s="25">
        <f>H24</f>
        <v>8527031727.1699944</v>
      </c>
      <c r="I26" s="193">
        <v>4829876046.8699999</v>
      </c>
      <c r="J26" s="116">
        <f>G26-I26</f>
        <v>0</v>
      </c>
    </row>
    <row r="27" spans="1:18" ht="22.05" customHeight="1" x14ac:dyDescent="0.3">
      <c r="A27" s="22"/>
      <c r="B27" s="26"/>
      <c r="C27" s="27"/>
      <c r="D27" s="57"/>
      <c r="E27" s="58"/>
      <c r="F27" s="58"/>
      <c r="G27" s="25"/>
      <c r="H27" s="25"/>
    </row>
    <row r="28" spans="1:18" ht="18" customHeight="1" x14ac:dyDescent="0.3">
      <c r="A28" s="67">
        <v>46235</v>
      </c>
      <c r="B28" s="68"/>
      <c r="C28" s="69"/>
      <c r="D28" s="70" t="s">
        <v>21</v>
      </c>
      <c r="E28" s="71">
        <f>juli26!G31</f>
        <v>377039255.15000153</v>
      </c>
      <c r="F28" s="72"/>
      <c r="G28" s="73">
        <f>E28</f>
        <v>377039255.15000153</v>
      </c>
      <c r="H28" s="73">
        <f>H26+G28</f>
        <v>8904070982.3199959</v>
      </c>
      <c r="I28" s="29"/>
      <c r="J28" s="29"/>
      <c r="K28" s="29"/>
      <c r="L28" s="29"/>
      <c r="M28" s="29"/>
      <c r="N28" s="29"/>
      <c r="O28" s="29"/>
      <c r="P28" s="29"/>
      <c r="Q28" s="29"/>
      <c r="R28" s="30"/>
    </row>
    <row r="29" spans="1:18" ht="18" customHeight="1" x14ac:dyDescent="0.3">
      <c r="A29" s="22">
        <v>46265</v>
      </c>
      <c r="B29" s="26"/>
      <c r="C29" s="27"/>
      <c r="D29" s="28" t="s">
        <v>248</v>
      </c>
      <c r="E29" s="23">
        <v>251351250</v>
      </c>
      <c r="F29" s="31"/>
      <c r="G29" s="25">
        <f>(G28+E29)-F29</f>
        <v>628390505.15000153</v>
      </c>
      <c r="H29" s="25">
        <f>(H28+E29)-F29</f>
        <v>9155422232.3199959</v>
      </c>
      <c r="I29" s="29">
        <f>E29-62105000</f>
        <v>189246250</v>
      </c>
      <c r="J29" s="29"/>
      <c r="K29" s="29"/>
      <c r="L29" s="29"/>
      <c r="M29" s="29"/>
      <c r="N29" s="29"/>
      <c r="O29" s="29"/>
      <c r="P29" s="29"/>
      <c r="Q29" s="29"/>
      <c r="R29" s="30"/>
    </row>
    <row r="30" spans="1:18" ht="18" customHeight="1" x14ac:dyDescent="0.3">
      <c r="A30" s="22">
        <v>46265</v>
      </c>
      <c r="B30" s="26"/>
      <c r="C30" s="27"/>
      <c r="D30" s="28" t="s">
        <v>34</v>
      </c>
      <c r="E30" s="23"/>
      <c r="F30" s="23">
        <v>15000</v>
      </c>
      <c r="G30" s="25">
        <f t="shared" ref="G30" si="7">(G29+E30)-F30</f>
        <v>628375505.15000153</v>
      </c>
      <c r="H30" s="25">
        <f t="shared" ref="H30" si="8">(H29+E30)-F30</f>
        <v>9155407232.3199959</v>
      </c>
      <c r="I30" s="29"/>
      <c r="J30" s="29"/>
      <c r="K30" s="29"/>
      <c r="L30" s="29"/>
      <c r="M30" s="29"/>
      <c r="N30" s="29"/>
      <c r="O30" s="29"/>
      <c r="P30" s="29"/>
      <c r="Q30" s="29"/>
      <c r="R30" s="30"/>
    </row>
    <row r="31" spans="1:18" ht="22.05" customHeight="1" x14ac:dyDescent="0.2">
      <c r="A31" s="74"/>
      <c r="B31" s="75"/>
      <c r="C31" s="76"/>
      <c r="D31" s="77" t="s">
        <v>76</v>
      </c>
      <c r="E31" s="78">
        <f>SUM(E28:E30)</f>
        <v>628390505.15000153</v>
      </c>
      <c r="F31" s="78">
        <f>SUM(F28:F30)</f>
        <v>15000</v>
      </c>
      <c r="G31" s="79">
        <f>E31-F31</f>
        <v>628375505.15000153</v>
      </c>
      <c r="H31" s="80">
        <f>H30</f>
        <v>9155407232.3199959</v>
      </c>
      <c r="I31" s="194">
        <v>628375505.14999998</v>
      </c>
      <c r="J31" s="116">
        <f>G31-I31</f>
        <v>1.5497207641601563E-6</v>
      </c>
    </row>
    <row r="32" spans="1:18" ht="18" customHeight="1" x14ac:dyDescent="0.3">
      <c r="A32" s="22"/>
      <c r="B32" s="26"/>
      <c r="C32" s="27"/>
      <c r="D32" s="66"/>
      <c r="E32" s="31"/>
      <c r="F32" s="48"/>
      <c r="G32" s="25"/>
      <c r="H32" s="25"/>
      <c r="I32" s="29"/>
      <c r="J32" s="29"/>
      <c r="K32" s="29"/>
      <c r="L32" s="29"/>
      <c r="M32" s="29"/>
      <c r="N32" s="29"/>
      <c r="O32" s="29"/>
      <c r="P32" s="29"/>
      <c r="Q32" s="29"/>
      <c r="R32" s="30"/>
    </row>
    <row r="33" spans="1:18" ht="18" customHeight="1" x14ac:dyDescent="0.3">
      <c r="A33" s="67">
        <v>46235</v>
      </c>
      <c r="B33" s="68"/>
      <c r="C33" s="69"/>
      <c r="D33" s="70" t="s">
        <v>20</v>
      </c>
      <c r="E33" s="71">
        <f>juli26!G37</f>
        <v>54136813.280000001</v>
      </c>
      <c r="F33" s="72"/>
      <c r="G33" s="73">
        <f>E33</f>
        <v>54136813.280000001</v>
      </c>
      <c r="H33" s="73">
        <f>H31+G33</f>
        <v>9209544045.5999966</v>
      </c>
      <c r="I33" s="29"/>
      <c r="J33" s="29"/>
      <c r="K33" s="29"/>
      <c r="L33" s="29"/>
      <c r="M33" s="29"/>
      <c r="N33" s="29"/>
      <c r="O33" s="29"/>
      <c r="P33" s="29"/>
      <c r="Q33" s="29"/>
      <c r="R33" s="30"/>
    </row>
    <row r="34" spans="1:18" ht="18" customHeight="1" x14ac:dyDescent="0.3">
      <c r="A34" s="22">
        <v>46265</v>
      </c>
      <c r="B34" s="26"/>
      <c r="C34" s="27"/>
      <c r="D34" s="28" t="s">
        <v>257</v>
      </c>
      <c r="E34" s="23">
        <v>152682</v>
      </c>
      <c r="F34" s="24"/>
      <c r="G34" s="25">
        <f t="shared" ref="G34" si="9">(G33+E34)-F34</f>
        <v>54289495.280000001</v>
      </c>
      <c r="H34" s="25">
        <f t="shared" ref="H34" si="10">(H33+E34)-F34</f>
        <v>9209696727.5999966</v>
      </c>
      <c r="I34" s="29"/>
      <c r="J34" s="29"/>
      <c r="K34" s="29"/>
      <c r="L34" s="29"/>
      <c r="M34" s="29"/>
      <c r="N34" s="29"/>
      <c r="O34" s="29"/>
      <c r="P34" s="29"/>
      <c r="Q34" s="29"/>
      <c r="R34" s="30"/>
    </row>
    <row r="35" spans="1:18" ht="18" customHeight="1" thickBot="1" x14ac:dyDescent="0.35">
      <c r="A35" s="22">
        <v>46265</v>
      </c>
      <c r="B35" s="26"/>
      <c r="C35" s="27"/>
      <c r="D35" s="44" t="s">
        <v>258</v>
      </c>
      <c r="E35" s="31"/>
      <c r="F35" s="48">
        <v>15000</v>
      </c>
      <c r="G35" s="25">
        <f t="shared" ref="G35" si="11">(G34+E35)-F35</f>
        <v>54274495.280000001</v>
      </c>
      <c r="H35" s="25">
        <f t="shared" ref="H35" si="12">(H34+E35)-F35</f>
        <v>9209681727.5999966</v>
      </c>
      <c r="I35" s="29"/>
      <c r="J35" s="29"/>
      <c r="K35" s="29"/>
      <c r="L35" s="29"/>
      <c r="M35" s="29"/>
      <c r="N35" s="29"/>
      <c r="O35" s="29"/>
      <c r="P35" s="29"/>
      <c r="Q35" s="29"/>
      <c r="R35" s="30"/>
    </row>
    <row r="36" spans="1:18" ht="22.05" customHeight="1" x14ac:dyDescent="0.3">
      <c r="A36" s="74"/>
      <c r="B36" s="75"/>
      <c r="C36" s="76"/>
      <c r="D36" s="77" t="s">
        <v>76</v>
      </c>
      <c r="E36" s="78">
        <f>SUM(E33:E35)</f>
        <v>54289495.280000001</v>
      </c>
      <c r="F36" s="78">
        <f>SUM(F33:F35)</f>
        <v>15000</v>
      </c>
      <c r="G36" s="79">
        <f>E36-F36</f>
        <v>54274495.280000001</v>
      </c>
      <c r="H36" s="80">
        <f>H35</f>
        <v>9209681727.5999966</v>
      </c>
      <c r="I36" s="193">
        <v>54274495.280000001</v>
      </c>
      <c r="J36" s="116">
        <f>G36-I36</f>
        <v>0</v>
      </c>
    </row>
    <row r="37" spans="1:18" ht="18" customHeight="1" x14ac:dyDescent="0.3">
      <c r="A37" s="22"/>
      <c r="B37" s="26"/>
      <c r="C37" s="27"/>
      <c r="D37" s="28"/>
      <c r="E37" s="23"/>
      <c r="F37" s="24"/>
      <c r="G37" s="25"/>
      <c r="H37" s="25"/>
      <c r="I37" s="29"/>
      <c r="J37" s="29"/>
      <c r="K37" s="29"/>
      <c r="L37" s="29"/>
      <c r="M37" s="29"/>
      <c r="N37" s="29"/>
      <c r="O37" s="29"/>
      <c r="P37" s="29"/>
      <c r="Q37" s="29"/>
      <c r="R37" s="60"/>
    </row>
    <row r="38" spans="1:18" ht="18" customHeight="1" x14ac:dyDescent="0.3">
      <c r="A38" s="67">
        <v>46235</v>
      </c>
      <c r="B38" s="68"/>
      <c r="C38" s="69"/>
      <c r="D38" s="70" t="s">
        <v>22</v>
      </c>
      <c r="E38" s="71">
        <f>juli26!G41</f>
        <v>9244301</v>
      </c>
      <c r="F38" s="72"/>
      <c r="G38" s="73">
        <f>E38</f>
        <v>9244301</v>
      </c>
      <c r="H38" s="73">
        <f>H36+G38</f>
        <v>9218926028.5999966</v>
      </c>
      <c r="I38" s="29"/>
      <c r="J38" s="29"/>
      <c r="K38" s="29"/>
      <c r="L38" s="29"/>
      <c r="M38" s="29"/>
      <c r="N38" s="29"/>
      <c r="O38" s="29"/>
      <c r="P38" s="29"/>
      <c r="Q38" s="29"/>
      <c r="R38" s="30"/>
    </row>
    <row r="39" spans="1:18" ht="18" customHeight="1" x14ac:dyDescent="0.3">
      <c r="A39" s="22">
        <v>46265</v>
      </c>
      <c r="B39" s="26"/>
      <c r="C39" s="27"/>
      <c r="D39" s="44" t="s">
        <v>259</v>
      </c>
      <c r="E39" s="31"/>
      <c r="F39" s="48">
        <v>15000</v>
      </c>
      <c r="G39" s="25">
        <f>G38-F39</f>
        <v>9229301</v>
      </c>
      <c r="H39" s="25">
        <f>H38-F39</f>
        <v>9218911028.5999966</v>
      </c>
      <c r="I39" s="29"/>
      <c r="J39" s="29"/>
      <c r="K39" s="29"/>
      <c r="L39" s="29"/>
      <c r="M39" s="29"/>
      <c r="N39" s="29"/>
      <c r="O39" s="29"/>
      <c r="P39" s="29"/>
      <c r="Q39" s="29"/>
      <c r="R39" s="30"/>
    </row>
    <row r="40" spans="1:18" ht="18" customHeight="1" x14ac:dyDescent="0.2">
      <c r="A40" s="74"/>
      <c r="B40" s="75"/>
      <c r="C40" s="76"/>
      <c r="D40" s="77" t="s">
        <v>76</v>
      </c>
      <c r="E40" s="92">
        <f>SUM(E37:E39)</f>
        <v>9244301</v>
      </c>
      <c r="F40" s="92">
        <f>SUM(F37:F39)</f>
        <v>15000</v>
      </c>
      <c r="G40" s="93">
        <f>E40-F40</f>
        <v>9229301</v>
      </c>
      <c r="H40" s="25">
        <f>H39</f>
        <v>9218911028.5999966</v>
      </c>
      <c r="I40" s="194">
        <v>9229301</v>
      </c>
      <c r="J40" s="116">
        <f>G40-I40</f>
        <v>0</v>
      </c>
      <c r="K40" s="29"/>
      <c r="L40" s="29"/>
      <c r="M40" s="29"/>
      <c r="N40" s="29"/>
      <c r="O40" s="29"/>
      <c r="P40" s="29"/>
      <c r="Q40" s="29"/>
      <c r="R40" s="30"/>
    </row>
    <row r="41" spans="1:18" ht="18" customHeight="1" thickBot="1" x14ac:dyDescent="0.35">
      <c r="A41" s="22"/>
      <c r="B41" s="26"/>
      <c r="C41" s="27"/>
      <c r="D41" s="66"/>
      <c r="E41" s="31"/>
      <c r="F41" s="48"/>
      <c r="G41" s="25"/>
      <c r="H41" s="25"/>
      <c r="I41" s="29"/>
      <c r="J41" s="29"/>
      <c r="K41" s="29"/>
      <c r="L41" s="29"/>
      <c r="M41" s="29"/>
      <c r="N41" s="29"/>
      <c r="O41" s="29"/>
      <c r="P41" s="29"/>
      <c r="Q41" s="29"/>
      <c r="R41" s="30"/>
    </row>
    <row r="42" spans="1:18" ht="18" customHeight="1" thickBot="1" x14ac:dyDescent="0.35">
      <c r="A42" s="67">
        <v>46235</v>
      </c>
      <c r="B42" s="68"/>
      <c r="C42" s="69"/>
      <c r="D42" s="70" t="s">
        <v>18</v>
      </c>
      <c r="E42" s="71">
        <f>juli26!G46</f>
        <v>2406621714.8700008</v>
      </c>
      <c r="F42" s="72"/>
      <c r="G42" s="73">
        <f>E42</f>
        <v>2406621714.8700008</v>
      </c>
      <c r="H42" s="73">
        <f>H40+G42</f>
        <v>11625532743.469997</v>
      </c>
      <c r="I42" s="29"/>
      <c r="J42" s="29"/>
      <c r="K42" s="29"/>
      <c r="L42" s="218"/>
      <c r="M42" s="219"/>
      <c r="N42" s="220"/>
      <c r="O42" s="221"/>
      <c r="P42" s="222"/>
      <c r="Q42" s="223"/>
      <c r="R42" s="30"/>
    </row>
    <row r="43" spans="1:18" ht="18" customHeight="1" thickBot="1" x14ac:dyDescent="0.35">
      <c r="A43" s="22">
        <v>46238.341238425928</v>
      </c>
      <c r="B43" s="26"/>
      <c r="C43" s="27"/>
      <c r="D43" s="28" t="s">
        <v>298</v>
      </c>
      <c r="E43" s="189"/>
      <c r="F43" s="189">
        <v>1000000000</v>
      </c>
      <c r="G43" s="25">
        <f>(G42+E43)-F43</f>
        <v>1406621714.8700008</v>
      </c>
      <c r="H43" s="25">
        <f>(H42+E43)-F43</f>
        <v>10625532743.469997</v>
      </c>
      <c r="I43" s="29"/>
      <c r="J43" s="29"/>
      <c r="K43" s="29"/>
      <c r="L43" s="218"/>
      <c r="M43" s="219"/>
      <c r="N43" s="220"/>
      <c r="O43" s="221"/>
      <c r="P43" s="222"/>
      <c r="Q43" s="223"/>
      <c r="R43" s="30"/>
    </row>
    <row r="44" spans="1:18" ht="22.05" customHeight="1" thickBot="1" x14ac:dyDescent="0.35">
      <c r="A44" s="22">
        <v>46265.607754629629</v>
      </c>
      <c r="B44" s="26"/>
      <c r="C44" s="27"/>
      <c r="D44" s="28" t="s">
        <v>248</v>
      </c>
      <c r="E44" s="23">
        <v>512220500</v>
      </c>
      <c r="F44" s="31"/>
      <c r="G44" s="25">
        <f t="shared" ref="G44:G45" si="13">(G43+E44)-F44</f>
        <v>1918842214.8700008</v>
      </c>
      <c r="H44" s="25">
        <f t="shared" ref="H44:H45" si="14">(H43+E44)-F44</f>
        <v>11137753243.469997</v>
      </c>
      <c r="I44"/>
      <c r="L44" s="218"/>
      <c r="M44" s="219"/>
      <c r="N44" s="220"/>
      <c r="O44" s="222"/>
      <c r="P44" s="221"/>
      <c r="Q44" s="223"/>
    </row>
    <row r="45" spans="1:18" ht="22.05" customHeight="1" thickBot="1" x14ac:dyDescent="0.35">
      <c r="A45" s="22">
        <v>46265.607754629629</v>
      </c>
      <c r="B45" s="26"/>
      <c r="C45" s="27"/>
      <c r="D45" s="28" t="s">
        <v>34</v>
      </c>
      <c r="E45" s="23"/>
      <c r="F45" s="31">
        <v>15000</v>
      </c>
      <c r="G45" s="25">
        <f t="shared" si="13"/>
        <v>1918827214.8700008</v>
      </c>
      <c r="H45" s="25">
        <f t="shared" si="14"/>
        <v>11137738243.469997</v>
      </c>
      <c r="L45" s="218"/>
      <c r="M45" s="219"/>
      <c r="N45" s="220"/>
      <c r="O45" s="221"/>
      <c r="P45" s="222"/>
      <c r="Q45" s="223"/>
    </row>
    <row r="46" spans="1:18" ht="18" customHeight="1" x14ac:dyDescent="0.2">
      <c r="A46" s="22"/>
      <c r="B46" s="26"/>
      <c r="C46" s="27"/>
      <c r="D46" s="77" t="s">
        <v>76</v>
      </c>
      <c r="E46" s="92">
        <f>SUM(E42:E45)</f>
        <v>2918842214.8700008</v>
      </c>
      <c r="F46" s="92">
        <f>SUM(F43:F45)</f>
        <v>1000015000</v>
      </c>
      <c r="G46" s="93">
        <f>E46-F46</f>
        <v>1918827214.8700008</v>
      </c>
      <c r="H46" s="25">
        <f>H45</f>
        <v>11137738243.469997</v>
      </c>
      <c r="I46" s="194">
        <v>1918827214.8699999</v>
      </c>
      <c r="J46" s="116">
        <f>G46-I46</f>
        <v>0</v>
      </c>
      <c r="K46" s="29"/>
      <c r="L46" s="29"/>
      <c r="M46" s="29"/>
      <c r="N46" s="29"/>
      <c r="O46" s="29"/>
      <c r="P46" s="29"/>
      <c r="Q46" s="29"/>
      <c r="R46" s="30"/>
    </row>
    <row r="47" spans="1:18" ht="18" customHeight="1" x14ac:dyDescent="0.3">
      <c r="A47" s="22"/>
      <c r="B47" s="26"/>
      <c r="C47" s="27"/>
      <c r="D47" s="28"/>
      <c r="E47" s="31"/>
      <c r="F47" s="24"/>
      <c r="G47" s="25"/>
      <c r="H47" s="25"/>
      <c r="I47" s="29"/>
      <c r="J47" s="29"/>
      <c r="K47" s="29"/>
      <c r="L47" s="29"/>
      <c r="M47" s="29"/>
      <c r="N47" s="29"/>
      <c r="O47" s="29"/>
      <c r="P47" s="29"/>
      <c r="Q47" s="29"/>
      <c r="R47" s="30"/>
    </row>
    <row r="48" spans="1:18" ht="18" customHeight="1" x14ac:dyDescent="0.3">
      <c r="A48" s="67">
        <v>46235</v>
      </c>
      <c r="B48" s="68"/>
      <c r="C48" s="69"/>
      <c r="D48" s="70" t="s">
        <v>24</v>
      </c>
      <c r="E48" s="71">
        <f>juli26!G140</f>
        <v>117650578.58000374</v>
      </c>
      <c r="F48" s="72"/>
      <c r="G48" s="73">
        <f>E48</f>
        <v>117650578.58000374</v>
      </c>
      <c r="H48" s="73">
        <f>H46+G48</f>
        <v>11255388822.050001</v>
      </c>
      <c r="I48" s="29"/>
      <c r="J48" s="29"/>
      <c r="K48" s="29"/>
      <c r="L48" s="29"/>
      <c r="M48" s="29"/>
      <c r="N48" s="29"/>
      <c r="O48" s="29"/>
      <c r="P48" s="29"/>
      <c r="Q48" s="29"/>
      <c r="R48" s="30"/>
    </row>
    <row r="49" spans="1:18" ht="18" customHeight="1" x14ac:dyDescent="0.3">
      <c r="A49" s="22">
        <v>46235.434259259258</v>
      </c>
      <c r="B49" s="26"/>
      <c r="C49" s="27"/>
      <c r="D49" s="28" t="s">
        <v>816</v>
      </c>
      <c r="E49" s="189"/>
      <c r="F49" s="189">
        <v>2500000</v>
      </c>
      <c r="G49" s="25">
        <f>(G48+E49)-F49</f>
        <v>115150578.58000374</v>
      </c>
      <c r="H49" s="25">
        <f>(H48+E49)-F49</f>
        <v>11252888822.050001</v>
      </c>
      <c r="I49" s="29"/>
      <c r="J49" s="29"/>
      <c r="K49" s="29"/>
      <c r="L49" s="29"/>
      <c r="M49" s="29"/>
      <c r="N49" s="29"/>
      <c r="O49" s="29"/>
      <c r="P49" s="29"/>
      <c r="Q49" s="29"/>
      <c r="R49" s="30"/>
    </row>
    <row r="50" spans="1:18" ht="18" customHeight="1" x14ac:dyDescent="0.3">
      <c r="A50" s="22">
        <v>46235.465821759259</v>
      </c>
      <c r="B50" s="26"/>
      <c r="C50" s="27"/>
      <c r="D50" s="28" t="s">
        <v>817</v>
      </c>
      <c r="E50" s="189">
        <v>350000</v>
      </c>
      <c r="F50" s="189"/>
      <c r="G50" s="25">
        <f t="shared" ref="G50:G111" si="15">(G49+E50)-F50</f>
        <v>115500578.58000374</v>
      </c>
      <c r="H50" s="25">
        <f t="shared" ref="H50:H111" si="16">(H49+E50)-F50</f>
        <v>11253238822.050001</v>
      </c>
      <c r="I50" s="29"/>
      <c r="J50" s="29"/>
      <c r="K50" s="29"/>
      <c r="L50" s="29"/>
      <c r="M50" s="29"/>
      <c r="N50" s="29"/>
      <c r="O50" s="29"/>
      <c r="P50" s="29"/>
      <c r="Q50" s="29"/>
      <c r="R50" s="30"/>
    </row>
    <row r="51" spans="1:18" ht="18" customHeight="1" x14ac:dyDescent="0.3">
      <c r="A51" s="22">
        <v>46235.749409722222</v>
      </c>
      <c r="B51" s="26"/>
      <c r="C51" s="27"/>
      <c r="D51" s="28" t="s">
        <v>818</v>
      </c>
      <c r="E51" s="189"/>
      <c r="F51" s="189">
        <v>60000000</v>
      </c>
      <c r="G51" s="25">
        <f t="shared" si="15"/>
        <v>55500578.580003738</v>
      </c>
      <c r="H51" s="25">
        <f t="shared" si="16"/>
        <v>11193238822.050001</v>
      </c>
      <c r="I51" s="29"/>
      <c r="J51" s="29"/>
      <c r="K51" s="29"/>
      <c r="L51" s="29"/>
      <c r="M51" s="29"/>
      <c r="N51" s="29"/>
      <c r="O51" s="29"/>
      <c r="P51" s="29"/>
      <c r="Q51" s="29"/>
      <c r="R51" s="30"/>
    </row>
    <row r="52" spans="1:18" ht="18" customHeight="1" x14ac:dyDescent="0.3">
      <c r="A52" s="22">
        <v>46237.061423611114</v>
      </c>
      <c r="B52" s="26"/>
      <c r="C52" s="27"/>
      <c r="D52" s="28" t="s">
        <v>34</v>
      </c>
      <c r="E52" s="189"/>
      <c r="F52" s="189">
        <v>10000</v>
      </c>
      <c r="G52" s="25">
        <f t="shared" si="15"/>
        <v>55490578.580003738</v>
      </c>
      <c r="H52" s="25">
        <f t="shared" si="16"/>
        <v>11193228822.050001</v>
      </c>
      <c r="I52" s="29"/>
      <c r="J52" s="29"/>
      <c r="K52" s="29"/>
      <c r="L52" s="29"/>
      <c r="M52" s="29"/>
      <c r="N52" s="29"/>
      <c r="O52" s="29"/>
      <c r="P52" s="29"/>
      <c r="Q52" s="29"/>
      <c r="R52" s="30"/>
    </row>
    <row r="53" spans="1:18" ht="18" customHeight="1" x14ac:dyDescent="0.3">
      <c r="A53" s="22">
        <v>46238.341238425928</v>
      </c>
      <c r="B53" s="26"/>
      <c r="C53" s="27"/>
      <c r="D53" s="28" t="s">
        <v>766</v>
      </c>
      <c r="E53" s="189">
        <v>1000000000</v>
      </c>
      <c r="F53" s="189"/>
      <c r="G53" s="25">
        <f t="shared" si="15"/>
        <v>1055490578.5800037</v>
      </c>
      <c r="H53" s="25">
        <f t="shared" si="16"/>
        <v>12193228822.050001</v>
      </c>
      <c r="I53" s="29"/>
      <c r="J53" s="29"/>
      <c r="K53" s="29"/>
      <c r="L53" s="29"/>
      <c r="M53" s="29"/>
      <c r="N53" s="29"/>
      <c r="O53" s="29"/>
      <c r="P53" s="29"/>
      <c r="Q53" s="29"/>
      <c r="R53" s="30"/>
    </row>
    <row r="54" spans="1:18" ht="18" customHeight="1" x14ac:dyDescent="0.3">
      <c r="A54" s="22">
        <v>46238.341238425928</v>
      </c>
      <c r="B54" s="26"/>
      <c r="C54" s="27"/>
      <c r="D54" s="28" t="s">
        <v>298</v>
      </c>
      <c r="E54" s="189">
        <v>1000000000</v>
      </c>
      <c r="F54" s="189"/>
      <c r="G54" s="25">
        <f t="shared" si="15"/>
        <v>2055490578.5800037</v>
      </c>
      <c r="H54" s="25">
        <f t="shared" si="16"/>
        <v>13193228822.050001</v>
      </c>
      <c r="I54" s="29"/>
      <c r="J54" s="29"/>
      <c r="K54" s="29"/>
      <c r="L54" s="29"/>
      <c r="M54" s="29"/>
      <c r="N54" s="29"/>
      <c r="O54" s="29"/>
      <c r="P54" s="29"/>
      <c r="Q54" s="29"/>
      <c r="R54" s="30"/>
    </row>
    <row r="55" spans="1:18" ht="18" customHeight="1" x14ac:dyDescent="0.3">
      <c r="A55" s="22">
        <v>46238.341990740744</v>
      </c>
      <c r="B55" s="26"/>
      <c r="C55" s="27"/>
      <c r="D55" s="28" t="s">
        <v>819</v>
      </c>
      <c r="E55" s="189"/>
      <c r="F55" s="189">
        <v>517500000</v>
      </c>
      <c r="G55" s="25">
        <f t="shared" si="15"/>
        <v>1537990578.5800037</v>
      </c>
      <c r="H55" s="25">
        <f t="shared" si="16"/>
        <v>12675728822.050001</v>
      </c>
      <c r="I55" s="29"/>
      <c r="J55" s="29"/>
      <c r="K55" s="29"/>
      <c r="L55" s="29"/>
      <c r="M55" s="29"/>
      <c r="N55" s="29"/>
      <c r="O55" s="29"/>
      <c r="P55" s="29"/>
      <c r="Q55" s="29"/>
      <c r="R55" s="30"/>
    </row>
    <row r="56" spans="1:18" ht="18" customHeight="1" x14ac:dyDescent="0.3">
      <c r="A56" s="22">
        <v>46238.341990740744</v>
      </c>
      <c r="B56" s="26"/>
      <c r="C56" s="27"/>
      <c r="D56" s="28" t="s">
        <v>820</v>
      </c>
      <c r="E56" s="189"/>
      <c r="F56" s="189">
        <v>46650000</v>
      </c>
      <c r="G56" s="25">
        <f t="shared" si="15"/>
        <v>1491340578.5800037</v>
      </c>
      <c r="H56" s="25">
        <f t="shared" si="16"/>
        <v>12629078822.050001</v>
      </c>
      <c r="I56" s="29"/>
      <c r="J56" s="29"/>
      <c r="K56" s="29"/>
      <c r="L56" s="29"/>
      <c r="M56" s="29"/>
      <c r="N56" s="29"/>
      <c r="O56" s="29"/>
      <c r="P56" s="29"/>
      <c r="Q56" s="29"/>
      <c r="R56" s="30"/>
    </row>
    <row r="57" spans="1:18" ht="18" customHeight="1" x14ac:dyDescent="0.3">
      <c r="A57" s="22">
        <v>46238.341990740744</v>
      </c>
      <c r="B57" s="26"/>
      <c r="C57" s="27"/>
      <c r="D57" s="28" t="s">
        <v>51</v>
      </c>
      <c r="E57" s="114"/>
      <c r="F57" s="114">
        <v>25000</v>
      </c>
      <c r="G57" s="25">
        <f t="shared" si="15"/>
        <v>1491315578.5800037</v>
      </c>
      <c r="H57" s="25">
        <f t="shared" si="16"/>
        <v>12629053822.050001</v>
      </c>
      <c r="I57" s="29"/>
      <c r="J57" s="29"/>
      <c r="K57" s="29"/>
      <c r="L57" s="29"/>
      <c r="M57" s="29"/>
      <c r="N57" s="29"/>
      <c r="O57" s="29"/>
      <c r="P57" s="29"/>
      <c r="Q57" s="29"/>
      <c r="R57" s="30"/>
    </row>
    <row r="58" spans="1:18" ht="18" customHeight="1" x14ac:dyDescent="0.3">
      <c r="A58" s="22">
        <v>46238.342002314814</v>
      </c>
      <c r="B58" s="26"/>
      <c r="C58" s="27"/>
      <c r="D58" s="28" t="s">
        <v>821</v>
      </c>
      <c r="E58" s="189"/>
      <c r="F58" s="189">
        <v>81975000</v>
      </c>
      <c r="G58" s="25">
        <f t="shared" si="15"/>
        <v>1409340578.5800037</v>
      </c>
      <c r="H58" s="25">
        <f t="shared" si="16"/>
        <v>12547078822.050001</v>
      </c>
      <c r="I58" s="29"/>
      <c r="J58" s="29"/>
      <c r="K58" s="29"/>
      <c r="L58" s="29"/>
      <c r="M58" s="29"/>
      <c r="N58" s="29"/>
      <c r="O58" s="29"/>
      <c r="P58" s="29"/>
      <c r="Q58" s="29"/>
      <c r="R58" s="30"/>
    </row>
    <row r="59" spans="1:18" ht="18" customHeight="1" x14ac:dyDescent="0.3">
      <c r="A59" s="22">
        <v>46240.479375000003</v>
      </c>
      <c r="B59" s="26"/>
      <c r="C59" s="27"/>
      <c r="D59" s="28" t="s">
        <v>822</v>
      </c>
      <c r="E59" s="189"/>
      <c r="F59" s="189">
        <v>5007000</v>
      </c>
      <c r="G59" s="25">
        <f t="shared" si="15"/>
        <v>1404333578.5800037</v>
      </c>
      <c r="H59" s="25">
        <f t="shared" si="16"/>
        <v>12542071822.050001</v>
      </c>
      <c r="I59" s="29"/>
      <c r="J59" s="29"/>
      <c r="K59" s="29"/>
      <c r="L59" s="29"/>
      <c r="M59" s="29"/>
      <c r="N59" s="29"/>
      <c r="O59" s="29"/>
      <c r="P59" s="29"/>
      <c r="Q59" s="29"/>
      <c r="R59" s="30"/>
    </row>
    <row r="60" spans="1:18" ht="18" customHeight="1" x14ac:dyDescent="0.3">
      <c r="A60" s="22">
        <v>46240.479386574072</v>
      </c>
      <c r="B60" s="26"/>
      <c r="C60" s="27"/>
      <c r="D60" s="28" t="s">
        <v>823</v>
      </c>
      <c r="E60" s="189"/>
      <c r="F60" s="189">
        <v>167151</v>
      </c>
      <c r="G60" s="25">
        <f t="shared" si="15"/>
        <v>1404166427.5800037</v>
      </c>
      <c r="H60" s="25">
        <f t="shared" si="16"/>
        <v>12541904671.050001</v>
      </c>
      <c r="I60" s="29"/>
      <c r="J60" s="29"/>
      <c r="K60" s="29"/>
      <c r="L60" s="29"/>
      <c r="M60" s="29"/>
      <c r="N60" s="29"/>
      <c r="O60" s="29"/>
      <c r="P60" s="29"/>
      <c r="Q60" s="29"/>
      <c r="R60" s="30"/>
    </row>
    <row r="61" spans="1:18" ht="18" customHeight="1" x14ac:dyDescent="0.3">
      <c r="A61" s="22">
        <v>46240.479398148149</v>
      </c>
      <c r="B61" s="26"/>
      <c r="C61" s="27"/>
      <c r="D61" s="28" t="s">
        <v>824</v>
      </c>
      <c r="E61" s="189"/>
      <c r="F61" s="189">
        <v>451000</v>
      </c>
      <c r="G61" s="25">
        <f t="shared" si="15"/>
        <v>1403715427.5800037</v>
      </c>
      <c r="H61" s="25">
        <f t="shared" si="16"/>
        <v>12541453671.050001</v>
      </c>
      <c r="I61" s="29"/>
      <c r="J61" s="29"/>
      <c r="K61" s="29"/>
      <c r="L61" s="29"/>
      <c r="M61" s="29"/>
      <c r="N61" s="29"/>
      <c r="O61" s="29"/>
      <c r="P61" s="29"/>
      <c r="Q61" s="29"/>
      <c r="R61" s="30"/>
    </row>
    <row r="62" spans="1:18" ht="18" customHeight="1" x14ac:dyDescent="0.3">
      <c r="A62" s="22">
        <v>46240.479398148149</v>
      </c>
      <c r="B62" s="26"/>
      <c r="C62" s="27"/>
      <c r="D62" s="28" t="s">
        <v>824</v>
      </c>
      <c r="E62" s="189"/>
      <c r="F62" s="189">
        <v>58449600</v>
      </c>
      <c r="G62" s="25">
        <f t="shared" si="15"/>
        <v>1345265827.5800037</v>
      </c>
      <c r="H62" s="25">
        <f t="shared" si="16"/>
        <v>12483004071.050001</v>
      </c>
      <c r="I62" s="29"/>
      <c r="K62" s="29"/>
      <c r="L62" s="29"/>
      <c r="M62" s="29"/>
      <c r="N62" s="29"/>
      <c r="O62" s="29"/>
      <c r="P62" s="29"/>
      <c r="Q62" s="29"/>
      <c r="R62" s="30"/>
    </row>
    <row r="63" spans="1:18" ht="18" customHeight="1" x14ac:dyDescent="0.3">
      <c r="A63" s="22">
        <v>46240.479409722226</v>
      </c>
      <c r="B63" s="26"/>
      <c r="C63" s="27"/>
      <c r="D63" s="28" t="s">
        <v>51</v>
      </c>
      <c r="E63" s="189"/>
      <c r="F63" s="189">
        <v>2500</v>
      </c>
      <c r="G63" s="25">
        <f t="shared" si="15"/>
        <v>1345263327.5800037</v>
      </c>
      <c r="H63" s="25">
        <f t="shared" si="16"/>
        <v>12483001571.050001</v>
      </c>
      <c r="I63" s="29"/>
      <c r="J63" s="29"/>
      <c r="K63" s="29"/>
      <c r="L63" s="29"/>
      <c r="M63" s="29"/>
      <c r="N63" s="29"/>
      <c r="O63" s="29"/>
      <c r="P63" s="29"/>
      <c r="Q63" s="29"/>
      <c r="R63" s="30"/>
    </row>
    <row r="64" spans="1:18" ht="18" customHeight="1" x14ac:dyDescent="0.3">
      <c r="A64" s="22">
        <v>46240.479409722226</v>
      </c>
      <c r="B64" s="26"/>
      <c r="C64" s="27"/>
      <c r="D64" s="28" t="s">
        <v>825</v>
      </c>
      <c r="E64" s="189"/>
      <c r="F64" s="189">
        <v>4320000</v>
      </c>
      <c r="G64" s="25">
        <f t="shared" si="15"/>
        <v>1340943327.5800037</v>
      </c>
      <c r="H64" s="25">
        <f t="shared" si="16"/>
        <v>12478681571.050001</v>
      </c>
      <c r="I64" s="29"/>
      <c r="J64" s="29"/>
      <c r="K64" s="29"/>
      <c r="L64" s="29"/>
      <c r="M64" s="29"/>
      <c r="N64" s="29"/>
      <c r="O64" s="29"/>
      <c r="P64" s="29"/>
      <c r="Q64" s="29"/>
      <c r="R64" s="30"/>
    </row>
    <row r="65" spans="1:18" ht="18" customHeight="1" x14ac:dyDescent="0.3">
      <c r="A65" s="22">
        <v>46240.479409722226</v>
      </c>
      <c r="B65" s="26"/>
      <c r="C65" s="27"/>
      <c r="D65" s="28" t="s">
        <v>826</v>
      </c>
      <c r="E65" s="189"/>
      <c r="F65" s="189">
        <v>720000</v>
      </c>
      <c r="G65" s="25">
        <f t="shared" si="15"/>
        <v>1340223327.5800037</v>
      </c>
      <c r="H65" s="25">
        <f t="shared" si="16"/>
        <v>12477961571.050001</v>
      </c>
      <c r="I65" s="29"/>
      <c r="J65" s="29"/>
      <c r="K65" s="29"/>
      <c r="L65" s="29"/>
      <c r="M65" s="29"/>
      <c r="N65" s="29"/>
      <c r="O65" s="29"/>
      <c r="P65" s="29"/>
      <c r="Q65" s="29"/>
      <c r="R65" s="30"/>
    </row>
    <row r="66" spans="1:18" ht="18" customHeight="1" x14ac:dyDescent="0.3">
      <c r="A66" s="22">
        <v>46240.479421296295</v>
      </c>
      <c r="B66" s="26"/>
      <c r="C66" s="27"/>
      <c r="D66" s="28" t="s">
        <v>827</v>
      </c>
      <c r="E66" s="189"/>
      <c r="F66" s="189">
        <v>540000</v>
      </c>
      <c r="G66" s="25">
        <f t="shared" si="15"/>
        <v>1339683327.5800037</v>
      </c>
      <c r="H66" s="25">
        <f t="shared" si="16"/>
        <v>12477421571.050001</v>
      </c>
      <c r="I66" s="29"/>
      <c r="J66" s="29"/>
      <c r="K66" s="29"/>
      <c r="L66" s="29"/>
      <c r="M66" s="29"/>
      <c r="N66" s="29"/>
      <c r="O66" s="29"/>
      <c r="P66" s="29"/>
      <c r="Q66" s="29"/>
      <c r="R66" s="30"/>
    </row>
    <row r="67" spans="1:18" ht="18" customHeight="1" x14ac:dyDescent="0.3">
      <c r="A67" s="22">
        <v>46240.479421296295</v>
      </c>
      <c r="B67" s="26"/>
      <c r="C67" s="27"/>
      <c r="D67" s="28" t="s">
        <v>51</v>
      </c>
      <c r="E67" s="114"/>
      <c r="F67" s="114">
        <v>2500</v>
      </c>
      <c r="G67" s="25">
        <f t="shared" si="15"/>
        <v>1339680827.5800037</v>
      </c>
      <c r="H67" s="25">
        <f t="shared" si="16"/>
        <v>12477419071.050001</v>
      </c>
      <c r="I67" s="29"/>
      <c r="J67" s="29"/>
      <c r="K67" s="29"/>
      <c r="L67" s="29"/>
      <c r="M67" s="29"/>
      <c r="N67" s="29"/>
      <c r="O67" s="29"/>
      <c r="P67" s="29"/>
      <c r="Q67" s="29"/>
      <c r="R67" s="30"/>
    </row>
    <row r="68" spans="1:18" ht="18" customHeight="1" x14ac:dyDescent="0.3">
      <c r="A68" s="22">
        <v>46240.479421296295</v>
      </c>
      <c r="B68" s="26"/>
      <c r="C68" s="27"/>
      <c r="D68" s="28" t="s">
        <v>828</v>
      </c>
      <c r="E68" s="189"/>
      <c r="F68" s="189">
        <v>640000</v>
      </c>
      <c r="G68" s="25">
        <f t="shared" si="15"/>
        <v>1339040827.5800037</v>
      </c>
      <c r="H68" s="25">
        <f t="shared" si="16"/>
        <v>12476779071.050001</v>
      </c>
      <c r="I68" s="29"/>
      <c r="J68" s="29"/>
      <c r="K68" s="29"/>
      <c r="L68" s="29"/>
      <c r="M68" s="29"/>
      <c r="N68" s="29"/>
      <c r="O68" s="29"/>
      <c r="P68" s="29"/>
      <c r="Q68" s="29"/>
      <c r="R68" s="30"/>
    </row>
    <row r="69" spans="1:18" ht="18" customHeight="1" x14ac:dyDescent="0.3">
      <c r="A69" s="22">
        <v>46240.479421296295</v>
      </c>
      <c r="B69" s="26"/>
      <c r="C69" s="27"/>
      <c r="D69" s="28" t="s">
        <v>829</v>
      </c>
      <c r="E69" s="189"/>
      <c r="F69" s="189">
        <v>540000</v>
      </c>
      <c r="G69" s="25">
        <f t="shared" si="15"/>
        <v>1338500827.5800037</v>
      </c>
      <c r="H69" s="25">
        <f t="shared" si="16"/>
        <v>12476239071.050001</v>
      </c>
      <c r="I69" s="29"/>
      <c r="J69" s="29"/>
      <c r="K69" s="29"/>
      <c r="L69" s="29"/>
      <c r="M69" s="29"/>
      <c r="N69" s="29"/>
      <c r="O69" s="29"/>
      <c r="P69" s="29"/>
      <c r="Q69" s="29"/>
      <c r="R69" s="30"/>
    </row>
    <row r="70" spans="1:18" ht="18" customHeight="1" x14ac:dyDescent="0.3">
      <c r="A70" s="22">
        <v>46240.479421296295</v>
      </c>
      <c r="B70" s="26"/>
      <c r="C70" s="27"/>
      <c r="D70" s="28" t="s">
        <v>51</v>
      </c>
      <c r="E70" s="189"/>
      <c r="F70" s="189">
        <v>2500</v>
      </c>
      <c r="G70" s="25">
        <f t="shared" si="15"/>
        <v>1338498327.5800037</v>
      </c>
      <c r="H70" s="25">
        <f t="shared" si="16"/>
        <v>12476236571.050001</v>
      </c>
      <c r="I70" s="29"/>
      <c r="J70" s="29"/>
      <c r="K70" s="29"/>
      <c r="L70" s="29"/>
      <c r="M70" s="29"/>
      <c r="N70" s="29"/>
      <c r="O70" s="29"/>
      <c r="P70" s="29"/>
      <c r="Q70" s="29"/>
      <c r="R70" s="30"/>
    </row>
    <row r="71" spans="1:18" ht="18" customHeight="1" x14ac:dyDescent="0.3">
      <c r="A71" s="22">
        <v>46240.479421296295</v>
      </c>
      <c r="B71" s="26"/>
      <c r="C71" s="27"/>
      <c r="D71" s="28" t="s">
        <v>51</v>
      </c>
      <c r="E71" s="189"/>
      <c r="F71" s="189">
        <v>2500</v>
      </c>
      <c r="G71" s="25">
        <f t="shared" si="15"/>
        <v>1338495827.5800037</v>
      </c>
      <c r="H71" s="25">
        <f t="shared" si="16"/>
        <v>12476234071.050001</v>
      </c>
      <c r="I71" s="29"/>
      <c r="J71" s="29"/>
      <c r="K71" s="29"/>
      <c r="L71" s="29"/>
      <c r="M71" s="29"/>
      <c r="N71" s="29"/>
      <c r="O71" s="29"/>
      <c r="P71" s="29"/>
      <c r="Q71" s="29"/>
      <c r="R71" s="30"/>
    </row>
    <row r="72" spans="1:18" ht="18" customHeight="1" x14ac:dyDescent="0.3">
      <c r="A72" s="22">
        <v>46240.479432870372</v>
      </c>
      <c r="B72" s="26"/>
      <c r="C72" s="27"/>
      <c r="D72" s="28" t="s">
        <v>830</v>
      </c>
      <c r="E72" s="189"/>
      <c r="F72" s="189">
        <v>92685502</v>
      </c>
      <c r="G72" s="25">
        <f t="shared" si="15"/>
        <v>1245810325.5800037</v>
      </c>
      <c r="H72" s="25">
        <f t="shared" si="16"/>
        <v>12383548569.050001</v>
      </c>
      <c r="I72" s="29"/>
      <c r="J72" s="29"/>
      <c r="K72" s="29"/>
      <c r="L72" s="29"/>
      <c r="M72" s="29"/>
      <c r="N72" s="29"/>
      <c r="O72" s="29"/>
      <c r="P72" s="29"/>
      <c r="Q72" s="29"/>
      <c r="R72" s="30"/>
    </row>
    <row r="73" spans="1:18" ht="18" customHeight="1" x14ac:dyDescent="0.3">
      <c r="A73" s="22">
        <v>46240.479432870372</v>
      </c>
      <c r="B73" s="26"/>
      <c r="C73" s="27"/>
      <c r="D73" s="28" t="s">
        <v>51</v>
      </c>
      <c r="E73" s="189"/>
      <c r="F73" s="189">
        <v>2500</v>
      </c>
      <c r="G73" s="25">
        <f t="shared" si="15"/>
        <v>1245807825.5800037</v>
      </c>
      <c r="H73" s="25">
        <f t="shared" si="16"/>
        <v>12383546069.050001</v>
      </c>
      <c r="I73" s="29"/>
      <c r="J73" s="29"/>
      <c r="K73" s="29"/>
      <c r="L73" s="29"/>
      <c r="M73" s="29"/>
      <c r="N73" s="29"/>
      <c r="O73" s="29"/>
      <c r="P73" s="29"/>
      <c r="Q73" s="29"/>
      <c r="R73" s="30"/>
    </row>
    <row r="74" spans="1:18" ht="18" customHeight="1" x14ac:dyDescent="0.3">
      <c r="A74" s="22">
        <v>46240.479444444441</v>
      </c>
      <c r="B74" s="26"/>
      <c r="C74" s="27"/>
      <c r="D74" s="28" t="s">
        <v>831</v>
      </c>
      <c r="E74" s="189"/>
      <c r="F74" s="189">
        <v>565000</v>
      </c>
      <c r="G74" s="25">
        <f t="shared" si="15"/>
        <v>1245242825.5800037</v>
      </c>
      <c r="H74" s="25">
        <f t="shared" si="16"/>
        <v>12382981069.050001</v>
      </c>
      <c r="I74" s="29"/>
      <c r="J74" s="29"/>
      <c r="K74" s="29"/>
      <c r="L74" s="29"/>
      <c r="M74" s="29"/>
      <c r="N74" s="29"/>
      <c r="O74" s="29"/>
      <c r="P74" s="29"/>
      <c r="Q74" s="29"/>
      <c r="R74" s="30"/>
    </row>
    <row r="75" spans="1:18" ht="18" customHeight="1" x14ac:dyDescent="0.3">
      <c r="A75" s="22">
        <v>46240.479444444441</v>
      </c>
      <c r="B75" s="26"/>
      <c r="C75" s="27"/>
      <c r="D75" s="28" t="s">
        <v>832</v>
      </c>
      <c r="E75" s="189"/>
      <c r="F75" s="189">
        <v>500000</v>
      </c>
      <c r="G75" s="25">
        <f t="shared" si="15"/>
        <v>1244742825.5800037</v>
      </c>
      <c r="H75" s="25">
        <f t="shared" si="16"/>
        <v>12382481069.050001</v>
      </c>
      <c r="I75" s="29"/>
      <c r="J75" s="29"/>
      <c r="K75" s="29"/>
      <c r="L75" s="29"/>
      <c r="M75" s="29"/>
      <c r="N75" s="29"/>
      <c r="O75" s="29"/>
      <c r="P75" s="29"/>
      <c r="Q75" s="29"/>
      <c r="R75" s="30"/>
    </row>
    <row r="76" spans="1:18" ht="18" customHeight="1" x14ac:dyDescent="0.3">
      <c r="A76" s="22">
        <v>46240.479444444441</v>
      </c>
      <c r="B76" s="26"/>
      <c r="C76" s="27"/>
      <c r="D76" s="28" t="s">
        <v>833</v>
      </c>
      <c r="E76" s="189"/>
      <c r="F76" s="189">
        <v>535250</v>
      </c>
      <c r="G76" s="25">
        <f t="shared" si="15"/>
        <v>1244207575.5800037</v>
      </c>
      <c r="H76" s="25">
        <f t="shared" si="16"/>
        <v>12381945819.050001</v>
      </c>
      <c r="I76" s="29"/>
      <c r="J76" s="29"/>
      <c r="K76" s="29"/>
      <c r="L76" s="29"/>
      <c r="M76" s="29"/>
      <c r="N76" s="29"/>
      <c r="O76" s="29"/>
      <c r="P76" s="29"/>
      <c r="Q76" s="29"/>
      <c r="R76" s="30"/>
    </row>
    <row r="77" spans="1:18" ht="18" customHeight="1" x14ac:dyDescent="0.3">
      <c r="A77" s="22">
        <v>46240.479444444441</v>
      </c>
      <c r="B77" s="26"/>
      <c r="C77" s="27"/>
      <c r="D77" s="28" t="s">
        <v>51</v>
      </c>
      <c r="E77" s="189"/>
      <c r="F77" s="189">
        <v>2500</v>
      </c>
      <c r="G77" s="25">
        <f t="shared" si="15"/>
        <v>1244205075.5800037</v>
      </c>
      <c r="H77" s="25">
        <f t="shared" si="16"/>
        <v>12381943319.050001</v>
      </c>
      <c r="I77" s="29"/>
      <c r="J77" s="29"/>
      <c r="K77" s="29"/>
      <c r="L77" s="29"/>
      <c r="M77" s="29"/>
      <c r="N77" s="29"/>
      <c r="O77" s="29"/>
      <c r="P77" s="29"/>
      <c r="Q77" s="29"/>
      <c r="R77" s="30"/>
    </row>
    <row r="78" spans="1:18" ht="18" customHeight="1" x14ac:dyDescent="0.3">
      <c r="A78" s="22">
        <v>46240.479456018518</v>
      </c>
      <c r="B78" s="26"/>
      <c r="C78" s="27"/>
      <c r="D78" s="28" t="s">
        <v>834</v>
      </c>
      <c r="E78" s="189"/>
      <c r="F78" s="189">
        <v>39995000</v>
      </c>
      <c r="G78" s="25">
        <f t="shared" si="15"/>
        <v>1204210075.5800037</v>
      </c>
      <c r="H78" s="25">
        <f t="shared" si="16"/>
        <v>12341948319.050001</v>
      </c>
      <c r="I78" s="29"/>
      <c r="J78" s="29"/>
      <c r="K78" s="29"/>
      <c r="L78" s="29"/>
      <c r="M78" s="29"/>
      <c r="N78" s="29"/>
      <c r="O78" s="29"/>
      <c r="P78" s="29"/>
      <c r="Q78" s="29"/>
      <c r="R78" s="30"/>
    </row>
    <row r="79" spans="1:18" ht="18" customHeight="1" x14ac:dyDescent="0.3">
      <c r="A79" s="22">
        <v>46240.479456018518</v>
      </c>
      <c r="B79" s="26"/>
      <c r="C79" s="27"/>
      <c r="D79" s="28" t="s">
        <v>215</v>
      </c>
      <c r="E79" s="189"/>
      <c r="F79" s="189">
        <v>45871123</v>
      </c>
      <c r="G79" s="25">
        <f t="shared" si="15"/>
        <v>1158338952.5800037</v>
      </c>
      <c r="H79" s="25">
        <f t="shared" si="16"/>
        <v>12296077196.050001</v>
      </c>
      <c r="I79" s="29"/>
      <c r="J79" s="29"/>
      <c r="K79" s="29"/>
      <c r="L79" s="29"/>
      <c r="M79" s="29"/>
      <c r="N79" s="29"/>
      <c r="O79" s="29"/>
      <c r="P79" s="29"/>
      <c r="Q79" s="29"/>
      <c r="R79" s="30"/>
    </row>
    <row r="80" spans="1:18" ht="18" customHeight="1" x14ac:dyDescent="0.3">
      <c r="A80" s="22">
        <v>46240.479456018518</v>
      </c>
      <c r="B80" s="26"/>
      <c r="C80" s="27"/>
      <c r="D80" s="28" t="s">
        <v>51</v>
      </c>
      <c r="E80" s="189"/>
      <c r="F80" s="189">
        <v>2500</v>
      </c>
      <c r="G80" s="25">
        <f t="shared" si="15"/>
        <v>1158336452.5800037</v>
      </c>
      <c r="H80" s="25">
        <f t="shared" si="16"/>
        <v>12296074696.050001</v>
      </c>
      <c r="I80" s="29"/>
      <c r="J80" s="29"/>
      <c r="K80" s="29"/>
      <c r="L80" s="29"/>
      <c r="M80" s="29"/>
      <c r="N80" s="29"/>
      <c r="O80" s="29"/>
      <c r="P80" s="29"/>
      <c r="Q80" s="29"/>
      <c r="R80" s="30"/>
    </row>
    <row r="81" spans="1:18" ht="18" customHeight="1" x14ac:dyDescent="0.3">
      <c r="A81" s="22">
        <v>46240.479456018518</v>
      </c>
      <c r="B81" s="26"/>
      <c r="C81" s="27"/>
      <c r="D81" s="28" t="s">
        <v>835</v>
      </c>
      <c r="E81" s="189"/>
      <c r="F81" s="189">
        <v>18778000</v>
      </c>
      <c r="G81" s="25">
        <f t="shared" si="15"/>
        <v>1139558452.5800037</v>
      </c>
      <c r="H81" s="25">
        <f t="shared" si="16"/>
        <v>12277296696.050001</v>
      </c>
      <c r="I81" s="29"/>
      <c r="J81" s="29"/>
      <c r="K81" s="29"/>
      <c r="L81" s="29"/>
      <c r="M81" s="29"/>
      <c r="N81" s="29"/>
      <c r="O81" s="29"/>
      <c r="P81" s="29"/>
      <c r="Q81" s="29"/>
      <c r="R81" s="30"/>
    </row>
    <row r="82" spans="1:18" ht="18" customHeight="1" x14ac:dyDescent="0.3">
      <c r="A82" s="22">
        <v>46240.479467592595</v>
      </c>
      <c r="B82" s="26"/>
      <c r="C82" s="27"/>
      <c r="D82" s="28" t="s">
        <v>836</v>
      </c>
      <c r="E82" s="189"/>
      <c r="F82" s="189">
        <v>157590000</v>
      </c>
      <c r="G82" s="25">
        <f t="shared" si="15"/>
        <v>981968452.58000374</v>
      </c>
      <c r="H82" s="25">
        <f t="shared" si="16"/>
        <v>12119706696.050001</v>
      </c>
      <c r="I82" s="29"/>
      <c r="J82" s="29"/>
      <c r="K82" s="29"/>
      <c r="L82" s="29"/>
      <c r="M82" s="29"/>
      <c r="N82" s="29"/>
      <c r="O82" s="29"/>
      <c r="P82" s="29"/>
      <c r="Q82" s="29"/>
      <c r="R82" s="30"/>
    </row>
    <row r="83" spans="1:18" ht="18" customHeight="1" x14ac:dyDescent="0.3">
      <c r="A83" s="22">
        <v>46240.479467592595</v>
      </c>
      <c r="B83" s="26"/>
      <c r="C83" s="27"/>
      <c r="D83" s="28" t="s">
        <v>837</v>
      </c>
      <c r="E83" s="189"/>
      <c r="F83" s="189">
        <v>497500</v>
      </c>
      <c r="G83" s="25">
        <f t="shared" si="15"/>
        <v>981470952.58000374</v>
      </c>
      <c r="H83" s="25">
        <f t="shared" si="16"/>
        <v>12119209196.050001</v>
      </c>
      <c r="I83" s="29"/>
      <c r="J83" s="29"/>
      <c r="K83" s="29"/>
      <c r="L83" s="29"/>
      <c r="M83" s="29"/>
      <c r="N83" s="29"/>
      <c r="O83" s="29"/>
      <c r="P83" s="29"/>
      <c r="Q83" s="29"/>
      <c r="R83" s="30"/>
    </row>
    <row r="84" spans="1:18" ht="18" customHeight="1" x14ac:dyDescent="0.3">
      <c r="A84" s="22">
        <v>46240.479479166665</v>
      </c>
      <c r="B84" s="26"/>
      <c r="C84" s="27"/>
      <c r="D84" s="28" t="s">
        <v>838</v>
      </c>
      <c r="E84" s="189"/>
      <c r="F84" s="189">
        <v>8850000</v>
      </c>
      <c r="G84" s="25">
        <f t="shared" si="15"/>
        <v>972620952.58000374</v>
      </c>
      <c r="H84" s="25">
        <f t="shared" si="16"/>
        <v>12110359196.050001</v>
      </c>
      <c r="I84" s="29"/>
      <c r="J84" s="29"/>
      <c r="K84" s="29"/>
      <c r="L84" s="29"/>
      <c r="M84" s="29"/>
      <c r="N84" s="29"/>
      <c r="O84" s="29"/>
      <c r="P84" s="29"/>
      <c r="Q84" s="29"/>
      <c r="R84" s="30"/>
    </row>
    <row r="85" spans="1:18" ht="18" customHeight="1" x14ac:dyDescent="0.3">
      <c r="A85" s="22">
        <v>46240.479479166665</v>
      </c>
      <c r="B85" s="26"/>
      <c r="C85" s="27"/>
      <c r="D85" s="28" t="s">
        <v>839</v>
      </c>
      <c r="E85" s="189"/>
      <c r="F85" s="189">
        <v>390135906</v>
      </c>
      <c r="G85" s="25">
        <f t="shared" si="15"/>
        <v>582485046.58000374</v>
      </c>
      <c r="H85" s="25">
        <f t="shared" si="16"/>
        <v>11720223290.050001</v>
      </c>
      <c r="I85" s="29"/>
      <c r="J85" s="29"/>
      <c r="K85" s="29"/>
      <c r="L85" s="29"/>
      <c r="M85" s="29"/>
      <c r="N85" s="29"/>
      <c r="O85" s="29"/>
      <c r="P85" s="29"/>
      <c r="Q85" s="29"/>
      <c r="R85" s="30"/>
    </row>
    <row r="86" spans="1:18" ht="18" customHeight="1" x14ac:dyDescent="0.3">
      <c r="A86" s="22">
        <v>46240.479490740741</v>
      </c>
      <c r="B86" s="26"/>
      <c r="C86" s="27"/>
      <c r="D86" s="28" t="s">
        <v>840</v>
      </c>
      <c r="E86" s="189"/>
      <c r="F86" s="189">
        <v>2550000</v>
      </c>
      <c r="G86" s="25">
        <f t="shared" si="15"/>
        <v>579935046.58000374</v>
      </c>
      <c r="H86" s="25">
        <f t="shared" si="16"/>
        <v>11717673290.050001</v>
      </c>
      <c r="I86" s="29"/>
      <c r="J86" s="29"/>
      <c r="K86" s="29"/>
      <c r="L86" s="29"/>
      <c r="M86" s="29"/>
      <c r="N86" s="29"/>
      <c r="O86" s="29"/>
      <c r="P86" s="29"/>
      <c r="Q86" s="29"/>
      <c r="R86" s="30"/>
    </row>
    <row r="87" spans="1:18" ht="18" customHeight="1" x14ac:dyDescent="0.3">
      <c r="A87" s="22">
        <v>46240.479513888888</v>
      </c>
      <c r="B87" s="26"/>
      <c r="C87" s="27"/>
      <c r="D87" s="28" t="s">
        <v>841</v>
      </c>
      <c r="E87" s="189"/>
      <c r="F87" s="189">
        <v>11050000</v>
      </c>
      <c r="G87" s="25">
        <f t="shared" si="15"/>
        <v>568885046.58000374</v>
      </c>
      <c r="H87" s="25">
        <f t="shared" si="16"/>
        <v>11706623290.050001</v>
      </c>
      <c r="I87" s="29"/>
      <c r="J87" s="29"/>
      <c r="K87" s="29"/>
      <c r="L87" s="29"/>
      <c r="M87" s="29"/>
      <c r="N87" s="29"/>
      <c r="O87" s="29"/>
      <c r="P87" s="29"/>
      <c r="Q87" s="29"/>
      <c r="R87" s="30"/>
    </row>
    <row r="88" spans="1:18" ht="18" customHeight="1" x14ac:dyDescent="0.3">
      <c r="A88" s="22">
        <v>46242.332824074074</v>
      </c>
      <c r="B88" s="26"/>
      <c r="C88" s="27"/>
      <c r="D88" s="28" t="s">
        <v>842</v>
      </c>
      <c r="E88" s="189"/>
      <c r="F88" s="189">
        <v>28000000</v>
      </c>
      <c r="G88" s="25">
        <f t="shared" si="15"/>
        <v>540885046.58000374</v>
      </c>
      <c r="H88" s="25">
        <f t="shared" si="16"/>
        <v>11678623290.050001</v>
      </c>
      <c r="I88" s="29"/>
      <c r="J88" s="29"/>
      <c r="K88" s="29"/>
      <c r="L88" s="29"/>
      <c r="M88" s="29"/>
      <c r="N88" s="29"/>
      <c r="O88" s="29"/>
      <c r="P88" s="29"/>
      <c r="Q88" s="29"/>
      <c r="R88" s="30"/>
    </row>
    <row r="89" spans="1:18" ht="18" customHeight="1" x14ac:dyDescent="0.3">
      <c r="A89" s="22">
        <v>46242.332835648151</v>
      </c>
      <c r="B89" s="26"/>
      <c r="C89" s="27"/>
      <c r="D89" s="28" t="s">
        <v>843</v>
      </c>
      <c r="E89" s="189"/>
      <c r="F89" s="189">
        <v>56350000</v>
      </c>
      <c r="G89" s="25">
        <f t="shared" si="15"/>
        <v>484535046.58000374</v>
      </c>
      <c r="H89" s="25">
        <f t="shared" si="16"/>
        <v>11622273290.050001</v>
      </c>
      <c r="I89" s="29"/>
      <c r="J89" s="29"/>
      <c r="K89" s="29"/>
      <c r="L89" s="29"/>
      <c r="M89" s="29"/>
      <c r="N89" s="29"/>
      <c r="O89" s="29"/>
      <c r="P89" s="29"/>
      <c r="Q89" s="29"/>
      <c r="R89" s="30"/>
    </row>
    <row r="90" spans="1:18" ht="18" customHeight="1" x14ac:dyDescent="0.3">
      <c r="A90" s="22">
        <v>46244.583611111113</v>
      </c>
      <c r="B90" s="26"/>
      <c r="C90" s="27"/>
      <c r="D90" s="28" t="s">
        <v>844</v>
      </c>
      <c r="E90" s="189">
        <v>627600</v>
      </c>
      <c r="F90" s="189"/>
      <c r="G90" s="25">
        <f t="shared" si="15"/>
        <v>485162646.58000374</v>
      </c>
      <c r="H90" s="25">
        <f t="shared" si="16"/>
        <v>11622900890.050001</v>
      </c>
      <c r="I90" s="29"/>
      <c r="J90" s="29"/>
      <c r="K90" s="29"/>
      <c r="L90" s="29"/>
      <c r="M90" s="29"/>
      <c r="N90" s="29"/>
      <c r="O90" s="29"/>
      <c r="P90" s="29"/>
      <c r="Q90" s="29"/>
      <c r="R90" s="30"/>
    </row>
    <row r="91" spans="1:18" ht="18" customHeight="1" x14ac:dyDescent="0.3">
      <c r="A91" s="22">
        <v>46246.446643518517</v>
      </c>
      <c r="B91" s="26"/>
      <c r="C91" s="27"/>
      <c r="D91" s="28" t="s">
        <v>845</v>
      </c>
      <c r="E91" s="189"/>
      <c r="F91" s="189">
        <v>46803000</v>
      </c>
      <c r="G91" s="25">
        <f t="shared" si="15"/>
        <v>438359646.58000374</v>
      </c>
      <c r="H91" s="25">
        <f t="shared" si="16"/>
        <v>11576097890.050001</v>
      </c>
      <c r="I91" s="29"/>
      <c r="J91" s="29"/>
      <c r="K91" s="29"/>
      <c r="L91" s="29"/>
      <c r="M91" s="29"/>
      <c r="N91" s="29"/>
      <c r="O91" s="29"/>
      <c r="P91" s="29"/>
      <c r="Q91" s="29"/>
      <c r="R91" s="30"/>
    </row>
    <row r="92" spans="1:18" ht="18" customHeight="1" x14ac:dyDescent="0.3">
      <c r="A92" s="22">
        <v>46246.446655092594</v>
      </c>
      <c r="B92" s="26"/>
      <c r="C92" s="27"/>
      <c r="D92" s="28" t="s">
        <v>846</v>
      </c>
      <c r="E92" s="189"/>
      <c r="F92" s="189">
        <v>106153341</v>
      </c>
      <c r="G92" s="25">
        <f t="shared" si="15"/>
        <v>332206305.58000374</v>
      </c>
      <c r="H92" s="25">
        <f t="shared" si="16"/>
        <v>11469944549.050001</v>
      </c>
      <c r="I92" s="29"/>
      <c r="J92" s="29"/>
      <c r="K92" s="29"/>
      <c r="L92" s="29"/>
      <c r="M92" s="29"/>
      <c r="N92" s="29"/>
      <c r="O92" s="29"/>
      <c r="P92" s="29"/>
      <c r="Q92" s="29"/>
      <c r="R92" s="30"/>
    </row>
    <row r="93" spans="1:18" ht="18" customHeight="1" x14ac:dyDescent="0.3">
      <c r="A93" s="22">
        <v>46246.446655092594</v>
      </c>
      <c r="B93" s="26"/>
      <c r="C93" s="27"/>
      <c r="D93" s="28" t="s">
        <v>847</v>
      </c>
      <c r="E93" s="189"/>
      <c r="F93" s="189">
        <v>44663655</v>
      </c>
      <c r="G93" s="25">
        <f t="shared" si="15"/>
        <v>287542650.58000374</v>
      </c>
      <c r="H93" s="25">
        <f t="shared" si="16"/>
        <v>11425280894.050001</v>
      </c>
      <c r="I93" s="29"/>
      <c r="J93" s="29"/>
      <c r="K93" s="29"/>
      <c r="L93" s="29"/>
      <c r="M93" s="29"/>
      <c r="N93" s="29"/>
      <c r="O93" s="29"/>
      <c r="P93" s="29"/>
      <c r="Q93" s="29"/>
      <c r="R93" s="30"/>
    </row>
    <row r="94" spans="1:18" ht="18" customHeight="1" x14ac:dyDescent="0.3">
      <c r="A94" s="22">
        <v>46246.446666666663</v>
      </c>
      <c r="B94" s="26"/>
      <c r="C94" s="27"/>
      <c r="D94" s="28" t="s">
        <v>848</v>
      </c>
      <c r="E94" s="189"/>
      <c r="F94" s="189">
        <v>21236000</v>
      </c>
      <c r="G94" s="25">
        <f t="shared" si="15"/>
        <v>266306650.58000374</v>
      </c>
      <c r="H94" s="25">
        <f t="shared" si="16"/>
        <v>11404044894.050001</v>
      </c>
      <c r="I94" s="29"/>
      <c r="J94" s="29"/>
      <c r="K94" s="29"/>
      <c r="L94" s="29"/>
      <c r="M94" s="29"/>
      <c r="N94" s="29"/>
      <c r="O94" s="29"/>
      <c r="P94" s="29"/>
      <c r="Q94" s="29"/>
      <c r="R94" s="30"/>
    </row>
    <row r="95" spans="1:18" ht="18" customHeight="1" x14ac:dyDescent="0.3">
      <c r="A95" s="22">
        <v>46246.44667824074</v>
      </c>
      <c r="B95" s="26"/>
      <c r="C95" s="27"/>
      <c r="D95" s="28" t="s">
        <v>849</v>
      </c>
      <c r="E95" s="189"/>
      <c r="F95" s="189">
        <v>225094486</v>
      </c>
      <c r="G95" s="25">
        <f t="shared" si="15"/>
        <v>41212164.580003738</v>
      </c>
      <c r="H95" s="25">
        <f t="shared" si="16"/>
        <v>11178950408.050001</v>
      </c>
      <c r="I95" s="29"/>
      <c r="J95" s="29"/>
      <c r="K95" s="29"/>
      <c r="L95" s="29"/>
      <c r="M95" s="29"/>
      <c r="N95" s="29"/>
      <c r="O95" s="29"/>
      <c r="P95" s="29"/>
      <c r="Q95" s="29"/>
      <c r="R95" s="30"/>
    </row>
    <row r="96" spans="1:18" ht="18" customHeight="1" x14ac:dyDescent="0.3">
      <c r="A96" s="22">
        <v>46246.602233796293</v>
      </c>
      <c r="B96" s="26"/>
      <c r="C96" s="27"/>
      <c r="D96" s="28" t="s">
        <v>850</v>
      </c>
      <c r="E96" s="189">
        <v>40170000</v>
      </c>
      <c r="F96" s="189"/>
      <c r="G96" s="25">
        <f t="shared" si="15"/>
        <v>81382164.580003738</v>
      </c>
      <c r="H96" s="25">
        <f t="shared" si="16"/>
        <v>11219120408.050001</v>
      </c>
      <c r="I96" s="29"/>
      <c r="J96" s="29"/>
      <c r="K96" s="29"/>
      <c r="L96" s="29"/>
      <c r="M96" s="29"/>
      <c r="N96" s="29"/>
      <c r="O96" s="29"/>
      <c r="P96" s="29"/>
      <c r="Q96" s="29"/>
      <c r="R96" s="30"/>
    </row>
    <row r="97" spans="1:18" ht="18" customHeight="1" x14ac:dyDescent="0.3">
      <c r="A97" s="22">
        <v>46252.304976851854</v>
      </c>
      <c r="B97" s="26"/>
      <c r="C97" s="27"/>
      <c r="D97" s="28" t="s">
        <v>252</v>
      </c>
      <c r="E97" s="189">
        <v>1000000000</v>
      </c>
      <c r="F97" s="189"/>
      <c r="G97" s="25">
        <f t="shared" si="15"/>
        <v>1081382164.5800037</v>
      </c>
      <c r="H97" s="25">
        <f t="shared" si="16"/>
        <v>12219120408.050001</v>
      </c>
      <c r="I97" s="29"/>
      <c r="J97" s="29"/>
      <c r="K97" s="29"/>
      <c r="L97" s="29"/>
      <c r="M97" s="29"/>
      <c r="N97" s="29"/>
      <c r="O97" s="29"/>
      <c r="P97" s="29"/>
      <c r="Q97" s="29"/>
      <c r="R97" s="30"/>
    </row>
    <row r="98" spans="1:18" ht="18" customHeight="1" x14ac:dyDescent="0.3">
      <c r="A98" s="22">
        <v>46252.306354166663</v>
      </c>
      <c r="B98" s="26"/>
      <c r="C98" s="27"/>
      <c r="D98" s="28" t="s">
        <v>298</v>
      </c>
      <c r="E98" s="189">
        <v>1000000000</v>
      </c>
      <c r="F98" s="189"/>
      <c r="G98" s="25">
        <f t="shared" si="15"/>
        <v>2081382164.5800037</v>
      </c>
      <c r="H98" s="25">
        <f t="shared" si="16"/>
        <v>13219120408.050001</v>
      </c>
      <c r="I98" s="29"/>
      <c r="J98" s="29"/>
      <c r="K98" s="29"/>
      <c r="L98" s="29"/>
      <c r="M98" s="29"/>
      <c r="N98" s="29"/>
      <c r="O98" s="29"/>
      <c r="P98" s="29"/>
      <c r="Q98" s="29"/>
      <c r="R98" s="30"/>
    </row>
    <row r="99" spans="1:18" ht="18" customHeight="1" x14ac:dyDescent="0.3">
      <c r="A99" s="22">
        <v>46252.307060185187</v>
      </c>
      <c r="B99" s="26"/>
      <c r="C99" s="27"/>
      <c r="D99" s="28" t="s">
        <v>851</v>
      </c>
      <c r="E99" s="189"/>
      <c r="F99" s="189">
        <v>278486043</v>
      </c>
      <c r="G99" s="25">
        <f t="shared" si="15"/>
        <v>1802896121.5800037</v>
      </c>
      <c r="H99" s="25">
        <f t="shared" si="16"/>
        <v>12940634365.050001</v>
      </c>
      <c r="I99" s="29"/>
      <c r="J99" s="29"/>
      <c r="K99" s="29"/>
      <c r="L99" s="29"/>
      <c r="M99" s="29"/>
      <c r="N99" s="29"/>
      <c r="O99" s="29"/>
      <c r="P99" s="29"/>
      <c r="Q99" s="29"/>
      <c r="R99" s="30"/>
    </row>
    <row r="100" spans="1:18" ht="18" customHeight="1" x14ac:dyDescent="0.3">
      <c r="A100" s="22">
        <v>46252.307071759256</v>
      </c>
      <c r="B100" s="26"/>
      <c r="C100" s="27"/>
      <c r="D100" s="28" t="s">
        <v>852</v>
      </c>
      <c r="E100" s="189"/>
      <c r="F100" s="189">
        <v>198430000</v>
      </c>
      <c r="G100" s="25">
        <f t="shared" si="15"/>
        <v>1604466121.5800037</v>
      </c>
      <c r="H100" s="25">
        <f t="shared" si="16"/>
        <v>12742204365.050001</v>
      </c>
      <c r="I100" s="29"/>
      <c r="J100" s="29"/>
      <c r="K100" s="29"/>
      <c r="L100" s="29"/>
      <c r="M100" s="29"/>
      <c r="N100" s="29"/>
      <c r="O100" s="29"/>
      <c r="P100" s="29"/>
      <c r="Q100" s="29"/>
      <c r="R100" s="30"/>
    </row>
    <row r="101" spans="1:18" ht="18" customHeight="1" x14ac:dyDescent="0.3">
      <c r="A101" s="22">
        <v>46252.307083333333</v>
      </c>
      <c r="B101" s="26"/>
      <c r="C101" s="27"/>
      <c r="D101" s="28" t="s">
        <v>853</v>
      </c>
      <c r="E101" s="189"/>
      <c r="F101" s="189">
        <v>55450000</v>
      </c>
      <c r="G101" s="25">
        <f t="shared" si="15"/>
        <v>1549016121.5800037</v>
      </c>
      <c r="H101" s="25">
        <f t="shared" si="16"/>
        <v>12686754365.050001</v>
      </c>
      <c r="I101" s="29"/>
      <c r="J101" s="29"/>
      <c r="K101" s="29"/>
      <c r="L101" s="29"/>
      <c r="M101" s="29"/>
      <c r="N101" s="29"/>
      <c r="O101" s="29"/>
      <c r="P101" s="29"/>
      <c r="Q101" s="29"/>
      <c r="R101" s="30"/>
    </row>
    <row r="102" spans="1:18" ht="18" customHeight="1" x14ac:dyDescent="0.3">
      <c r="A102" s="22">
        <v>46252.30709490741</v>
      </c>
      <c r="B102" s="26"/>
      <c r="C102" s="27"/>
      <c r="D102" s="28" t="s">
        <v>854</v>
      </c>
      <c r="E102" s="189"/>
      <c r="F102" s="189">
        <v>228682430</v>
      </c>
      <c r="G102" s="25">
        <f t="shared" si="15"/>
        <v>1320333691.5800037</v>
      </c>
      <c r="H102" s="25">
        <f t="shared" si="16"/>
        <v>12458071935.050001</v>
      </c>
      <c r="I102" s="29"/>
      <c r="J102" s="29"/>
      <c r="K102" s="29"/>
      <c r="L102" s="29"/>
      <c r="M102" s="29"/>
      <c r="N102" s="29"/>
      <c r="O102" s="29"/>
      <c r="P102" s="29"/>
      <c r="Q102" s="29"/>
      <c r="R102" s="30"/>
    </row>
    <row r="103" spans="1:18" ht="18" customHeight="1" x14ac:dyDescent="0.3">
      <c r="A103" s="22">
        <v>46252.713356481479</v>
      </c>
      <c r="B103" s="26"/>
      <c r="C103" s="27"/>
      <c r="D103" s="28" t="s">
        <v>779</v>
      </c>
      <c r="E103" s="189"/>
      <c r="F103" s="189">
        <v>8080000</v>
      </c>
      <c r="G103" s="25">
        <f t="shared" si="15"/>
        <v>1312253691.5800037</v>
      </c>
      <c r="H103" s="25">
        <f t="shared" si="16"/>
        <v>12449991935.050001</v>
      </c>
      <c r="I103" s="29"/>
      <c r="J103" s="29"/>
      <c r="K103" s="29"/>
      <c r="L103" s="29"/>
      <c r="M103" s="29"/>
      <c r="N103" s="29"/>
      <c r="O103" s="29"/>
      <c r="P103" s="29"/>
      <c r="Q103" s="29"/>
      <c r="R103" s="30"/>
    </row>
    <row r="104" spans="1:18" ht="18" customHeight="1" x14ac:dyDescent="0.3">
      <c r="A104" s="22">
        <v>46252.713368055556</v>
      </c>
      <c r="B104" s="26"/>
      <c r="C104" s="27"/>
      <c r="D104" s="28" t="s">
        <v>855</v>
      </c>
      <c r="E104" s="189"/>
      <c r="F104" s="189">
        <v>21172100</v>
      </c>
      <c r="G104" s="25">
        <f t="shared" si="15"/>
        <v>1291081591.5800037</v>
      </c>
      <c r="H104" s="25">
        <f t="shared" si="16"/>
        <v>12428819835.050001</v>
      </c>
      <c r="I104" s="29"/>
      <c r="J104" s="29"/>
      <c r="K104" s="29"/>
      <c r="L104" s="29"/>
      <c r="M104" s="29"/>
      <c r="N104" s="29"/>
      <c r="O104" s="29"/>
      <c r="P104" s="29"/>
      <c r="Q104" s="29"/>
      <c r="R104" s="30"/>
    </row>
    <row r="105" spans="1:18" ht="18" customHeight="1" x14ac:dyDescent="0.3">
      <c r="A105" s="22">
        <v>46252.713368055556</v>
      </c>
      <c r="B105" s="26"/>
      <c r="C105" s="27"/>
      <c r="D105" s="28" t="s">
        <v>856</v>
      </c>
      <c r="E105" s="189"/>
      <c r="F105" s="189">
        <v>84550000</v>
      </c>
      <c r="G105" s="25">
        <f t="shared" si="15"/>
        <v>1206531591.5800037</v>
      </c>
      <c r="H105" s="25">
        <f t="shared" si="16"/>
        <v>12344269835.050001</v>
      </c>
      <c r="I105" s="29"/>
      <c r="J105" s="29"/>
      <c r="K105" s="29"/>
      <c r="L105" s="29"/>
      <c r="M105" s="29"/>
      <c r="N105" s="29"/>
      <c r="O105" s="29"/>
      <c r="P105" s="29"/>
      <c r="Q105" s="29"/>
      <c r="R105" s="30"/>
    </row>
    <row r="106" spans="1:18" ht="18" customHeight="1" x14ac:dyDescent="0.3">
      <c r="A106" s="22">
        <v>46253.656886574077</v>
      </c>
      <c r="B106" s="26"/>
      <c r="C106" s="27"/>
      <c r="D106" s="28" t="s">
        <v>857</v>
      </c>
      <c r="E106" s="189">
        <v>6700</v>
      </c>
      <c r="F106" s="189"/>
      <c r="G106" s="25">
        <f t="shared" si="15"/>
        <v>1206538291.5800037</v>
      </c>
      <c r="H106" s="25">
        <f t="shared" si="16"/>
        <v>12344276535.050001</v>
      </c>
      <c r="I106" s="29"/>
      <c r="J106" s="29"/>
      <c r="K106" s="29"/>
      <c r="L106" s="29"/>
      <c r="M106" s="29"/>
      <c r="N106" s="29"/>
      <c r="O106" s="29"/>
      <c r="P106" s="29"/>
      <c r="Q106" s="29"/>
      <c r="R106" s="30"/>
    </row>
    <row r="107" spans="1:18" ht="18" customHeight="1" x14ac:dyDescent="0.3">
      <c r="A107" s="22">
        <v>46254.69872685185</v>
      </c>
      <c r="B107" s="26"/>
      <c r="C107" s="27"/>
      <c r="D107" s="28" t="s">
        <v>858</v>
      </c>
      <c r="E107" s="189"/>
      <c r="F107" s="189">
        <v>3293000</v>
      </c>
      <c r="G107" s="25">
        <f t="shared" si="15"/>
        <v>1203245291.5800037</v>
      </c>
      <c r="H107" s="25">
        <f t="shared" si="16"/>
        <v>12340983535.050001</v>
      </c>
      <c r="I107" s="29"/>
      <c r="J107" s="29"/>
      <c r="K107" s="29"/>
      <c r="L107" s="29"/>
      <c r="M107" s="29"/>
      <c r="N107" s="29"/>
      <c r="O107" s="29"/>
      <c r="P107" s="29"/>
      <c r="Q107" s="29"/>
      <c r="R107" s="30"/>
    </row>
    <row r="108" spans="1:18" ht="18" customHeight="1" x14ac:dyDescent="0.3">
      <c r="A108" s="22">
        <v>46254.698738425926</v>
      </c>
      <c r="B108" s="26"/>
      <c r="C108" s="27"/>
      <c r="D108" s="28" t="s">
        <v>859</v>
      </c>
      <c r="E108" s="189"/>
      <c r="F108" s="189">
        <v>218555000</v>
      </c>
      <c r="G108" s="25">
        <f t="shared" si="15"/>
        <v>984690291.58000374</v>
      </c>
      <c r="H108" s="25">
        <f t="shared" si="16"/>
        <v>12122428535.050001</v>
      </c>
      <c r="I108" s="29"/>
      <c r="J108" s="29"/>
      <c r="K108" s="29"/>
      <c r="L108" s="29"/>
      <c r="M108" s="29"/>
      <c r="N108" s="29"/>
      <c r="O108" s="29"/>
      <c r="P108" s="29"/>
      <c r="Q108" s="29"/>
      <c r="R108" s="30"/>
    </row>
    <row r="109" spans="1:18" ht="18" customHeight="1" x14ac:dyDescent="0.3">
      <c r="A109" s="22">
        <v>46254.698750000003</v>
      </c>
      <c r="B109" s="26"/>
      <c r="C109" s="27"/>
      <c r="D109" s="28" t="s">
        <v>860</v>
      </c>
      <c r="E109" s="189"/>
      <c r="F109" s="189">
        <v>45000000</v>
      </c>
      <c r="G109" s="25">
        <f t="shared" si="15"/>
        <v>939690291.58000374</v>
      </c>
      <c r="H109" s="25">
        <f t="shared" si="16"/>
        <v>12077428535.050001</v>
      </c>
      <c r="I109" s="29"/>
      <c r="J109" s="29"/>
      <c r="K109" s="29"/>
      <c r="L109" s="29"/>
      <c r="M109" s="29"/>
      <c r="N109" s="29"/>
      <c r="O109" s="29"/>
      <c r="P109" s="29"/>
      <c r="Q109" s="29"/>
      <c r="R109" s="30"/>
    </row>
    <row r="110" spans="1:18" ht="18" customHeight="1" thickBot="1" x14ac:dyDescent="0.35">
      <c r="A110" s="22">
        <v>46254.698761574073</v>
      </c>
      <c r="B110" s="26"/>
      <c r="C110" s="27"/>
      <c r="D110" s="28" t="s">
        <v>861</v>
      </c>
      <c r="E110" s="189"/>
      <c r="F110" s="189">
        <v>2730000</v>
      </c>
      <c r="G110" s="25">
        <f t="shared" si="15"/>
        <v>936960291.58000374</v>
      </c>
      <c r="H110" s="25">
        <f t="shared" si="16"/>
        <v>12074698535.050001</v>
      </c>
      <c r="I110" s="29"/>
      <c r="J110" s="29"/>
      <c r="K110" s="29"/>
      <c r="L110" s="29"/>
      <c r="M110" s="29"/>
      <c r="N110" s="29"/>
      <c r="O110" s="29"/>
      <c r="P110" s="29"/>
      <c r="Q110" s="29"/>
      <c r="R110" s="30"/>
    </row>
    <row r="111" spans="1:18" ht="18" customHeight="1" x14ac:dyDescent="0.3">
      <c r="A111" s="22">
        <v>46254.698773148149</v>
      </c>
      <c r="B111" s="26"/>
      <c r="C111" s="27"/>
      <c r="D111" s="28" t="s">
        <v>862</v>
      </c>
      <c r="E111" s="189"/>
      <c r="F111" s="189">
        <v>126750000</v>
      </c>
      <c r="G111" s="25">
        <f t="shared" si="15"/>
        <v>810210291.58000374</v>
      </c>
      <c r="H111" s="25">
        <f t="shared" si="16"/>
        <v>11947948535.050001</v>
      </c>
      <c r="I111" s="193">
        <v>810210291.58000004</v>
      </c>
      <c r="J111" s="206">
        <f>G111-I111</f>
        <v>3.6954879760742188E-6</v>
      </c>
      <c r="K111" s="29"/>
      <c r="L111" s="29"/>
      <c r="M111" s="29"/>
      <c r="N111" s="29"/>
      <c r="O111" s="29"/>
      <c r="P111" s="29"/>
      <c r="Q111" s="29"/>
      <c r="R111" s="30"/>
    </row>
    <row r="112" spans="1:18" ht="18" customHeight="1" x14ac:dyDescent="0.3">
      <c r="A112" s="210">
        <v>46260.56894675926</v>
      </c>
      <c r="B112" s="211"/>
      <c r="C112" s="212"/>
      <c r="D112" s="213" t="s">
        <v>863</v>
      </c>
      <c r="E112" s="189"/>
      <c r="F112" s="189">
        <v>18100000</v>
      </c>
      <c r="G112" s="25">
        <f t="shared" ref="G112:G132" si="17">(G111+E112)-F112</f>
        <v>792110291.58000374</v>
      </c>
      <c r="H112" s="25">
        <f t="shared" ref="H112:H132" si="18">(H111+E112)-F112</f>
        <v>11929848535.050001</v>
      </c>
      <c r="I112" s="209"/>
      <c r="J112" s="206"/>
      <c r="K112" s="29"/>
      <c r="L112" s="29"/>
      <c r="M112" s="29"/>
      <c r="N112" s="29"/>
      <c r="O112" s="29"/>
      <c r="P112" s="29"/>
      <c r="Q112" s="29"/>
      <c r="R112" s="30"/>
    </row>
    <row r="113" spans="1:18" ht="18" customHeight="1" x14ac:dyDescent="0.3">
      <c r="A113" s="210">
        <v>46260.568958333337</v>
      </c>
      <c r="B113" s="211"/>
      <c r="C113" s="212"/>
      <c r="D113" s="213" t="s">
        <v>864</v>
      </c>
      <c r="E113" s="189"/>
      <c r="F113" s="189">
        <v>18100000</v>
      </c>
      <c r="G113" s="25">
        <f t="shared" si="17"/>
        <v>774010291.58000374</v>
      </c>
      <c r="H113" s="25">
        <f t="shared" si="18"/>
        <v>11911748535.050001</v>
      </c>
      <c r="I113" s="209"/>
      <c r="J113" s="206"/>
      <c r="K113" s="29"/>
      <c r="L113" s="29"/>
      <c r="M113" s="29"/>
      <c r="N113" s="29"/>
      <c r="O113" s="29"/>
      <c r="P113" s="29"/>
      <c r="Q113" s="29"/>
      <c r="R113" s="30"/>
    </row>
    <row r="114" spans="1:18" ht="18" customHeight="1" x14ac:dyDescent="0.3">
      <c r="A114" s="210">
        <v>46260.568969907406</v>
      </c>
      <c r="B114" s="211"/>
      <c r="C114" s="212"/>
      <c r="D114" s="213" t="s">
        <v>865</v>
      </c>
      <c r="E114" s="189"/>
      <c r="F114" s="189">
        <v>21600000</v>
      </c>
      <c r="G114" s="25">
        <f t="shared" si="17"/>
        <v>752410291.58000374</v>
      </c>
      <c r="H114" s="25">
        <f t="shared" si="18"/>
        <v>11890148535.050001</v>
      </c>
      <c r="I114" s="209"/>
      <c r="J114" s="206"/>
      <c r="K114" s="29"/>
      <c r="L114" s="29"/>
      <c r="M114" s="29"/>
      <c r="N114" s="29"/>
      <c r="O114" s="29"/>
      <c r="P114" s="29"/>
      <c r="Q114" s="29"/>
      <c r="R114" s="30"/>
    </row>
    <row r="115" spans="1:18" ht="18" customHeight="1" x14ac:dyDescent="0.3">
      <c r="A115" s="210">
        <v>46260.568969907406</v>
      </c>
      <c r="B115" s="211"/>
      <c r="C115" s="212"/>
      <c r="D115" s="213" t="s">
        <v>866</v>
      </c>
      <c r="E115" s="189"/>
      <c r="F115" s="189">
        <v>132282000</v>
      </c>
      <c r="G115" s="25">
        <f t="shared" si="17"/>
        <v>620128291.58000374</v>
      </c>
      <c r="H115" s="25">
        <f t="shared" si="18"/>
        <v>11757866535.050001</v>
      </c>
      <c r="I115" s="209"/>
      <c r="J115" s="206"/>
      <c r="K115" s="29"/>
      <c r="L115" s="29"/>
      <c r="M115" s="29"/>
      <c r="N115" s="29"/>
      <c r="O115" s="29"/>
      <c r="P115" s="29"/>
      <c r="Q115" s="29"/>
      <c r="R115" s="30"/>
    </row>
    <row r="116" spans="1:18" ht="18" customHeight="1" x14ac:dyDescent="0.3">
      <c r="A116" s="210">
        <v>46260.568969907406</v>
      </c>
      <c r="B116" s="211"/>
      <c r="C116" s="212"/>
      <c r="D116" s="213" t="s">
        <v>51</v>
      </c>
      <c r="E116" s="189"/>
      <c r="F116" s="189">
        <v>2500</v>
      </c>
      <c r="G116" s="25">
        <f t="shared" si="17"/>
        <v>620125791.58000374</v>
      </c>
      <c r="H116" s="25">
        <f t="shared" si="18"/>
        <v>11757864035.050001</v>
      </c>
      <c r="I116" s="209"/>
      <c r="J116" s="206"/>
      <c r="K116" s="29"/>
      <c r="L116" s="29"/>
      <c r="M116" s="29"/>
      <c r="N116" s="29"/>
      <c r="O116" s="29"/>
      <c r="P116" s="29"/>
      <c r="Q116" s="29"/>
      <c r="R116" s="30"/>
    </row>
    <row r="117" spans="1:18" ht="18" customHeight="1" x14ac:dyDescent="0.3">
      <c r="A117" s="210">
        <v>46260.568969907406</v>
      </c>
      <c r="B117" s="211"/>
      <c r="C117" s="212"/>
      <c r="D117" s="213" t="s">
        <v>867</v>
      </c>
      <c r="E117" s="189"/>
      <c r="F117" s="189">
        <v>136407500</v>
      </c>
      <c r="G117" s="25">
        <f t="shared" si="17"/>
        <v>483718291.58000374</v>
      </c>
      <c r="H117" s="25">
        <f t="shared" si="18"/>
        <v>11621456535.050001</v>
      </c>
      <c r="I117" s="209"/>
      <c r="J117" s="206"/>
      <c r="K117" s="29"/>
      <c r="L117" s="29"/>
      <c r="M117" s="29"/>
      <c r="N117" s="29"/>
      <c r="O117" s="29"/>
      <c r="P117" s="29"/>
      <c r="Q117" s="29"/>
      <c r="R117" s="30"/>
    </row>
    <row r="118" spans="1:18" ht="18" customHeight="1" x14ac:dyDescent="0.3">
      <c r="A118" s="210">
        <v>46260.568981481483</v>
      </c>
      <c r="B118" s="211"/>
      <c r="C118" s="212"/>
      <c r="D118" s="213" t="s">
        <v>868</v>
      </c>
      <c r="E118" s="189"/>
      <c r="F118" s="189">
        <v>167750000</v>
      </c>
      <c r="G118" s="25">
        <f t="shared" si="17"/>
        <v>315968291.58000374</v>
      </c>
      <c r="H118" s="25">
        <f t="shared" si="18"/>
        <v>11453706535.050001</v>
      </c>
      <c r="I118" s="209"/>
      <c r="J118" s="206"/>
      <c r="K118" s="29"/>
      <c r="L118" s="29"/>
      <c r="M118" s="29"/>
      <c r="N118" s="29"/>
      <c r="O118" s="29"/>
      <c r="P118" s="29"/>
      <c r="Q118" s="29"/>
      <c r="R118" s="30"/>
    </row>
    <row r="119" spans="1:18" ht="18" customHeight="1" x14ac:dyDescent="0.3">
      <c r="A119" s="210">
        <v>46262.545995370368</v>
      </c>
      <c r="B119" s="211"/>
      <c r="C119" s="212"/>
      <c r="D119" s="213" t="s">
        <v>252</v>
      </c>
      <c r="E119" s="189">
        <v>2000000000</v>
      </c>
      <c r="F119" s="189"/>
      <c r="G119" s="25">
        <f t="shared" si="17"/>
        <v>2315968291.5800037</v>
      </c>
      <c r="H119" s="25">
        <f t="shared" si="18"/>
        <v>13453706535.050001</v>
      </c>
      <c r="I119" s="209"/>
      <c r="J119" s="206"/>
      <c r="K119" s="29"/>
      <c r="L119" s="29"/>
      <c r="M119" s="29"/>
      <c r="N119" s="29"/>
      <c r="O119" s="29"/>
      <c r="P119" s="29"/>
      <c r="Q119" s="29"/>
      <c r="R119" s="30"/>
    </row>
    <row r="120" spans="1:18" ht="18" customHeight="1" x14ac:dyDescent="0.3">
      <c r="A120" s="210">
        <v>46262.546006944445</v>
      </c>
      <c r="B120" s="211"/>
      <c r="C120" s="212"/>
      <c r="D120" s="213" t="s">
        <v>298</v>
      </c>
      <c r="E120" s="189">
        <v>2000000000</v>
      </c>
      <c r="F120" s="189"/>
      <c r="G120" s="25">
        <f t="shared" si="17"/>
        <v>4315968291.5800037</v>
      </c>
      <c r="H120" s="25">
        <f t="shared" si="18"/>
        <v>15453706535.050001</v>
      </c>
      <c r="I120" s="209"/>
      <c r="J120" s="206"/>
      <c r="K120" s="29"/>
      <c r="L120" s="29"/>
      <c r="M120" s="29"/>
      <c r="N120" s="29"/>
      <c r="O120" s="29"/>
      <c r="P120" s="29"/>
      <c r="Q120" s="29"/>
      <c r="R120" s="30"/>
    </row>
    <row r="121" spans="1:18" ht="18" customHeight="1" x14ac:dyDescent="0.3">
      <c r="A121" s="210">
        <v>46262.546689814815</v>
      </c>
      <c r="B121" s="211"/>
      <c r="C121" s="212"/>
      <c r="D121" s="213" t="s">
        <v>869</v>
      </c>
      <c r="E121" s="189"/>
      <c r="F121" s="189">
        <v>686472171</v>
      </c>
      <c r="G121" s="25">
        <f t="shared" si="17"/>
        <v>3629496120.5800037</v>
      </c>
      <c r="H121" s="25">
        <f t="shared" si="18"/>
        <v>14767234364.050001</v>
      </c>
      <c r="I121" s="209"/>
      <c r="J121" s="206"/>
      <c r="K121" s="29"/>
      <c r="L121" s="29"/>
      <c r="M121" s="29"/>
      <c r="N121" s="29"/>
      <c r="O121" s="29"/>
      <c r="P121" s="29"/>
      <c r="Q121" s="29"/>
      <c r="R121" s="30"/>
    </row>
    <row r="122" spans="1:18" ht="18" customHeight="1" x14ac:dyDescent="0.3">
      <c r="A122" s="210">
        <v>46262.546701388892</v>
      </c>
      <c r="B122" s="211"/>
      <c r="C122" s="212"/>
      <c r="D122" s="213" t="s">
        <v>870</v>
      </c>
      <c r="E122" s="189"/>
      <c r="F122" s="189">
        <v>210999000</v>
      </c>
      <c r="G122" s="25">
        <f t="shared" si="17"/>
        <v>3418497120.5800037</v>
      </c>
      <c r="H122" s="25">
        <f t="shared" si="18"/>
        <v>14556235364.050001</v>
      </c>
      <c r="I122" s="209"/>
      <c r="J122" s="206"/>
      <c r="K122" s="29"/>
      <c r="L122" s="29"/>
      <c r="M122" s="29"/>
      <c r="N122" s="29"/>
      <c r="O122" s="29"/>
      <c r="P122" s="29"/>
      <c r="Q122" s="29"/>
      <c r="R122" s="30"/>
    </row>
    <row r="123" spans="1:18" ht="18" customHeight="1" x14ac:dyDescent="0.3">
      <c r="A123" s="210">
        <v>46262.546712962961</v>
      </c>
      <c r="B123" s="211"/>
      <c r="C123" s="212"/>
      <c r="D123" s="213" t="s">
        <v>871</v>
      </c>
      <c r="E123" s="189"/>
      <c r="F123" s="189">
        <v>7700000</v>
      </c>
      <c r="G123" s="25">
        <f t="shared" si="17"/>
        <v>3410797120.5800037</v>
      </c>
      <c r="H123" s="25">
        <f t="shared" si="18"/>
        <v>14548535364.050001</v>
      </c>
      <c r="I123" s="209"/>
      <c r="J123" s="206"/>
      <c r="K123" s="29"/>
      <c r="L123" s="29"/>
      <c r="M123" s="29"/>
      <c r="N123" s="29"/>
      <c r="O123" s="29"/>
      <c r="P123" s="29"/>
      <c r="Q123" s="29"/>
      <c r="R123" s="30"/>
    </row>
    <row r="124" spans="1:18" ht="18" customHeight="1" x14ac:dyDescent="0.3">
      <c r="A124" s="210">
        <v>46262.546724537038</v>
      </c>
      <c r="B124" s="211"/>
      <c r="C124" s="212"/>
      <c r="D124" s="213" t="s">
        <v>872</v>
      </c>
      <c r="E124" s="189"/>
      <c r="F124" s="189">
        <v>12224800</v>
      </c>
      <c r="G124" s="25">
        <f t="shared" si="17"/>
        <v>3398572320.5800037</v>
      </c>
      <c r="H124" s="25">
        <f t="shared" si="18"/>
        <v>14536310564.050001</v>
      </c>
      <c r="I124" s="209"/>
      <c r="J124" s="206"/>
      <c r="K124" s="29"/>
      <c r="L124" s="29"/>
      <c r="M124" s="29"/>
      <c r="N124" s="29"/>
      <c r="O124" s="29"/>
      <c r="P124" s="29"/>
      <c r="Q124" s="29"/>
      <c r="R124" s="30"/>
    </row>
    <row r="125" spans="1:18" ht="18" customHeight="1" x14ac:dyDescent="0.3">
      <c r="A125" s="210">
        <v>46263.588310185187</v>
      </c>
      <c r="B125" s="211"/>
      <c r="C125" s="212"/>
      <c r="D125" s="213" t="s">
        <v>873</v>
      </c>
      <c r="E125" s="189"/>
      <c r="F125" s="189">
        <v>106049900</v>
      </c>
      <c r="G125" s="25">
        <f t="shared" si="17"/>
        <v>3292522420.5800037</v>
      </c>
      <c r="H125" s="25">
        <f t="shared" si="18"/>
        <v>14430260664.050001</v>
      </c>
      <c r="I125" s="209"/>
      <c r="J125" s="206"/>
      <c r="K125" s="29"/>
      <c r="L125" s="29"/>
      <c r="M125" s="29"/>
      <c r="N125" s="29"/>
      <c r="O125" s="29"/>
      <c r="P125" s="29"/>
      <c r="Q125" s="29"/>
      <c r="R125" s="30"/>
    </row>
    <row r="126" spans="1:18" ht="18" customHeight="1" x14ac:dyDescent="0.3">
      <c r="A126" s="210">
        <v>46263.588321759256</v>
      </c>
      <c r="B126" s="211"/>
      <c r="C126" s="212"/>
      <c r="D126" s="213" t="s">
        <v>874</v>
      </c>
      <c r="E126" s="189"/>
      <c r="F126" s="189">
        <v>36165500</v>
      </c>
      <c r="G126" s="25">
        <f t="shared" si="17"/>
        <v>3256356920.5800037</v>
      </c>
      <c r="H126" s="25">
        <f t="shared" si="18"/>
        <v>14394095164.050001</v>
      </c>
      <c r="I126" s="209"/>
      <c r="J126" s="206"/>
      <c r="K126" s="29"/>
      <c r="L126" s="29"/>
      <c r="M126" s="29"/>
      <c r="N126" s="29"/>
      <c r="O126" s="29"/>
      <c r="P126" s="29"/>
      <c r="Q126" s="29"/>
      <c r="R126" s="30"/>
    </row>
    <row r="127" spans="1:18" ht="18" customHeight="1" x14ac:dyDescent="0.3">
      <c r="A127" s="210">
        <v>46263.588333333333</v>
      </c>
      <c r="B127" s="211"/>
      <c r="C127" s="212"/>
      <c r="D127" s="213" t="s">
        <v>875</v>
      </c>
      <c r="E127" s="189"/>
      <c r="F127" s="189">
        <v>84696190</v>
      </c>
      <c r="G127" s="25">
        <f t="shared" si="17"/>
        <v>3171660730.5800037</v>
      </c>
      <c r="H127" s="25">
        <f t="shared" si="18"/>
        <v>14309398974.050001</v>
      </c>
      <c r="I127" s="209"/>
      <c r="J127" s="206"/>
      <c r="K127" s="29"/>
      <c r="L127" s="29"/>
      <c r="M127" s="29"/>
      <c r="N127" s="29"/>
      <c r="O127" s="29"/>
      <c r="P127" s="29"/>
      <c r="Q127" s="29"/>
      <c r="R127" s="30"/>
    </row>
    <row r="128" spans="1:18" ht="18" customHeight="1" x14ac:dyDescent="0.3">
      <c r="A128" s="210">
        <v>46263.772326388891</v>
      </c>
      <c r="B128" s="211"/>
      <c r="C128" s="212"/>
      <c r="D128" s="213" t="s">
        <v>876</v>
      </c>
      <c r="E128" s="189">
        <v>38415485</v>
      </c>
      <c r="F128" s="189"/>
      <c r="G128" s="25">
        <f t="shared" si="17"/>
        <v>3210076215.5800037</v>
      </c>
      <c r="H128" s="25">
        <f t="shared" si="18"/>
        <v>14347814459.050001</v>
      </c>
      <c r="I128" s="209"/>
      <c r="J128" s="206"/>
      <c r="K128" s="29"/>
      <c r="L128" s="29"/>
      <c r="M128" s="29"/>
      <c r="N128" s="29"/>
      <c r="O128" s="29"/>
      <c r="P128" s="29"/>
      <c r="Q128" s="29"/>
      <c r="R128" s="30"/>
    </row>
    <row r="129" spans="1:18" ht="18" customHeight="1" x14ac:dyDescent="0.3">
      <c r="A129" s="210">
        <v>46265.316666666666</v>
      </c>
      <c r="B129" s="211"/>
      <c r="C129" s="212"/>
      <c r="D129" s="213" t="s">
        <v>877</v>
      </c>
      <c r="E129" s="189"/>
      <c r="F129" s="189">
        <v>276158999</v>
      </c>
      <c r="G129" s="25">
        <f t="shared" si="17"/>
        <v>2933917216.5800037</v>
      </c>
      <c r="H129" s="25">
        <f t="shared" si="18"/>
        <v>14071655460.050001</v>
      </c>
      <c r="I129" s="209"/>
      <c r="J129" s="206"/>
      <c r="K129" s="29"/>
      <c r="L129" s="29"/>
      <c r="M129" s="29"/>
      <c r="N129" s="29"/>
      <c r="O129" s="29"/>
      <c r="P129" s="29"/>
      <c r="Q129" s="29"/>
      <c r="R129" s="30"/>
    </row>
    <row r="130" spans="1:18" ht="18" customHeight="1" x14ac:dyDescent="0.3">
      <c r="A130" s="210">
        <v>46265.320138888892</v>
      </c>
      <c r="B130" s="211"/>
      <c r="C130" s="212"/>
      <c r="D130" s="213" t="s">
        <v>878</v>
      </c>
      <c r="E130" s="189"/>
      <c r="F130" s="189">
        <v>2573027389</v>
      </c>
      <c r="G130" s="25">
        <f t="shared" si="17"/>
        <v>360889827.58000374</v>
      </c>
      <c r="H130" s="25">
        <f t="shared" si="18"/>
        <v>11498628071.050001</v>
      </c>
      <c r="I130" s="209"/>
      <c r="J130" s="206"/>
      <c r="K130" s="29"/>
      <c r="L130" s="29"/>
      <c r="M130" s="29"/>
      <c r="N130" s="29"/>
      <c r="O130" s="29"/>
      <c r="P130" s="29"/>
      <c r="Q130" s="29"/>
      <c r="R130" s="30"/>
    </row>
    <row r="131" spans="1:18" ht="18" customHeight="1" thickBot="1" x14ac:dyDescent="0.35">
      <c r="A131" s="210">
        <v>46265.345833333333</v>
      </c>
      <c r="B131" s="211"/>
      <c r="C131" s="212"/>
      <c r="D131" s="213" t="s">
        <v>57</v>
      </c>
      <c r="E131" s="190">
        <v>825319.62</v>
      </c>
      <c r="F131" s="189"/>
      <c r="G131" s="25">
        <f t="shared" si="17"/>
        <v>361715147.20000374</v>
      </c>
      <c r="H131" s="25">
        <f t="shared" si="18"/>
        <v>11499453390.670002</v>
      </c>
      <c r="I131" s="209"/>
      <c r="J131" s="206"/>
      <c r="K131" s="29"/>
      <c r="L131" s="29"/>
      <c r="M131" s="29"/>
      <c r="N131" s="29"/>
      <c r="O131" s="29"/>
      <c r="P131" s="29"/>
      <c r="Q131" s="29"/>
      <c r="R131" s="30"/>
    </row>
    <row r="132" spans="1:18" ht="18" customHeight="1" x14ac:dyDescent="0.3">
      <c r="A132" s="210">
        <v>46265.345833333333</v>
      </c>
      <c r="B132" s="211"/>
      <c r="C132" s="212"/>
      <c r="D132" s="213" t="s">
        <v>49</v>
      </c>
      <c r="E132" s="189"/>
      <c r="F132" s="190">
        <v>165063.92000000001</v>
      </c>
      <c r="G132" s="25">
        <f t="shared" si="17"/>
        <v>361550083.28000373</v>
      </c>
      <c r="H132" s="25">
        <f t="shared" si="18"/>
        <v>11499288326.750002</v>
      </c>
      <c r="I132" s="193">
        <v>361550083.27999997</v>
      </c>
      <c r="J132" s="206"/>
      <c r="K132" s="29"/>
      <c r="L132" s="29"/>
      <c r="M132" s="29"/>
      <c r="N132" s="29"/>
      <c r="O132" s="29"/>
      <c r="P132" s="29"/>
      <c r="Q132" s="29"/>
      <c r="R132" s="30"/>
    </row>
    <row r="133" spans="1:18" ht="18" customHeight="1" x14ac:dyDescent="0.3">
      <c r="A133" s="22"/>
      <c r="B133" s="26"/>
      <c r="C133" s="27"/>
      <c r="D133" s="77" t="s">
        <v>76</v>
      </c>
      <c r="E133" s="92">
        <f>SUM(E49:E132)</f>
        <v>8080395104.6199999</v>
      </c>
      <c r="F133" s="92">
        <f>SUM(F49:F132)</f>
        <v>7836495599.9200001</v>
      </c>
      <c r="G133" s="130">
        <f>E133+E48-F133</f>
        <v>361550083.28000355</v>
      </c>
      <c r="H133" s="59">
        <f>H132</f>
        <v>11499288326.750002</v>
      </c>
      <c r="I133" t="s">
        <v>879</v>
      </c>
      <c r="J133" s="29"/>
      <c r="K133" s="29"/>
      <c r="L133" s="29"/>
      <c r="M133" s="29"/>
      <c r="N133" s="29"/>
      <c r="O133" s="29"/>
      <c r="P133" s="29"/>
      <c r="Q133" s="29"/>
      <c r="R133" s="30"/>
    </row>
    <row r="134" spans="1:18" ht="18" customHeight="1" x14ac:dyDescent="0.3">
      <c r="A134" s="35"/>
      <c r="B134" s="50"/>
      <c r="C134" s="51"/>
      <c r="D134" s="43"/>
      <c r="E134" s="52"/>
      <c r="F134" s="46"/>
      <c r="G134" s="129"/>
      <c r="H134"/>
      <c r="I134" s="29"/>
      <c r="J134" s="29"/>
      <c r="K134" s="29"/>
      <c r="L134" s="29"/>
      <c r="M134" s="29"/>
      <c r="N134" s="29"/>
      <c r="O134" s="29"/>
      <c r="P134" s="29"/>
      <c r="Q134" s="29"/>
      <c r="R134" s="30"/>
    </row>
    <row r="135" spans="1:18" ht="18" customHeight="1" x14ac:dyDescent="0.3">
      <c r="A135" s="67">
        <v>46235</v>
      </c>
      <c r="B135" s="68"/>
      <c r="C135" s="69"/>
      <c r="D135" s="70" t="s">
        <v>739</v>
      </c>
      <c r="E135" s="71">
        <f>juli26!G147</f>
        <v>2501569758.8999996</v>
      </c>
      <c r="F135" s="72"/>
      <c r="G135" s="73">
        <f>E135</f>
        <v>2501569758.8999996</v>
      </c>
      <c r="H135" s="73">
        <f>H133+G135</f>
        <v>14000858085.650002</v>
      </c>
      <c r="I135" s="29"/>
      <c r="J135" s="29"/>
      <c r="K135" s="29"/>
      <c r="L135" s="29"/>
      <c r="M135" s="29"/>
      <c r="N135" s="29"/>
      <c r="O135" s="29"/>
      <c r="P135" s="29"/>
      <c r="Q135" s="29"/>
      <c r="R135" s="30"/>
    </row>
    <row r="136" spans="1:18" ht="22.05" customHeight="1" x14ac:dyDescent="0.3">
      <c r="A136" s="22">
        <v>46237.054282407407</v>
      </c>
      <c r="B136" s="26"/>
      <c r="C136" s="27"/>
      <c r="D136" s="28" t="s">
        <v>34</v>
      </c>
      <c r="E136" s="189"/>
      <c r="F136" s="189">
        <v>10000</v>
      </c>
      <c r="G136" s="25">
        <f>(G135+E136)-F136</f>
        <v>2501559758.8999996</v>
      </c>
      <c r="H136" s="25">
        <f>(H135+E136)-F136</f>
        <v>14000848085.650002</v>
      </c>
    </row>
    <row r="137" spans="1:18" ht="22.05" customHeight="1" x14ac:dyDescent="0.3">
      <c r="A137" s="22">
        <v>46238.341238425928</v>
      </c>
      <c r="B137" s="26"/>
      <c r="C137" s="27"/>
      <c r="D137" s="28" t="s">
        <v>464</v>
      </c>
      <c r="E137" s="189"/>
      <c r="F137" s="189">
        <v>1000000000</v>
      </c>
      <c r="G137" s="25">
        <f t="shared" ref="G137:G139" si="19">(G136+E137)-F137</f>
        <v>1501559758.8999996</v>
      </c>
      <c r="H137" s="25">
        <f t="shared" ref="H137:H139" si="20">(H136+E137)-F137</f>
        <v>13000848085.650002</v>
      </c>
    </row>
    <row r="138" spans="1:18" ht="22.05" customHeight="1" x14ac:dyDescent="0.3">
      <c r="A138" s="22">
        <v>46265.331944444442</v>
      </c>
      <c r="B138" s="26"/>
      <c r="C138" s="27"/>
      <c r="D138" s="28" t="s">
        <v>57</v>
      </c>
      <c r="E138" s="190">
        <v>1140165.94</v>
      </c>
      <c r="F138" s="189"/>
      <c r="G138" s="25">
        <f t="shared" si="19"/>
        <v>1502699924.8399997</v>
      </c>
      <c r="H138" s="25">
        <f t="shared" si="20"/>
        <v>13001988251.590002</v>
      </c>
    </row>
    <row r="139" spans="1:18" ht="22.05" customHeight="1" x14ac:dyDescent="0.3">
      <c r="A139" s="22">
        <v>46265.331944444442</v>
      </c>
      <c r="B139" s="26"/>
      <c r="C139" s="27"/>
      <c r="D139" s="28" t="s">
        <v>49</v>
      </c>
      <c r="E139" s="189"/>
      <c r="F139" s="190">
        <v>228033.19</v>
      </c>
      <c r="G139" s="25">
        <f t="shared" si="19"/>
        <v>1502471891.6499996</v>
      </c>
      <c r="H139" s="25">
        <f t="shared" si="20"/>
        <v>13001760218.400002</v>
      </c>
    </row>
    <row r="140" spans="1:18" ht="18" customHeight="1" x14ac:dyDescent="0.25">
      <c r="A140" s="22"/>
      <c r="B140" s="26"/>
      <c r="C140" s="27"/>
      <c r="D140" s="77" t="s">
        <v>76</v>
      </c>
      <c r="E140" s="92">
        <f>SUM(E135:E139)</f>
        <v>2502709924.8399997</v>
      </c>
      <c r="F140" s="92">
        <f>SUM(F136:F139)</f>
        <v>1000238033.1900001</v>
      </c>
      <c r="G140" s="93">
        <f>E140-F140</f>
        <v>1502471891.6499996</v>
      </c>
      <c r="H140" s="59">
        <f>H139</f>
        <v>13001760218.400002</v>
      </c>
      <c r="I140" s="216">
        <v>1502471891.6500001</v>
      </c>
      <c r="J140" s="116">
        <f>G140-I140</f>
        <v>0</v>
      </c>
      <c r="K140" s="29"/>
      <c r="L140" s="29"/>
      <c r="M140" s="29"/>
      <c r="N140" s="29"/>
      <c r="O140" s="29"/>
      <c r="P140" s="29"/>
      <c r="Q140" s="29"/>
      <c r="R140" s="30"/>
    </row>
    <row r="141" spans="1:18" ht="18" customHeight="1" x14ac:dyDescent="0.3">
      <c r="A141" s="228" t="s">
        <v>738</v>
      </c>
      <c r="B141" s="228"/>
      <c r="C141" s="228"/>
      <c r="D141" s="228"/>
      <c r="E141" s="228"/>
      <c r="F141" s="228"/>
      <c r="G141" s="228"/>
      <c r="H141" s="53"/>
      <c r="I141" s="29"/>
      <c r="J141" s="29"/>
      <c r="K141" s="29"/>
      <c r="L141" s="29"/>
      <c r="M141" s="29"/>
      <c r="N141" s="29"/>
      <c r="O141" s="29"/>
      <c r="P141" s="29"/>
      <c r="Q141" s="29"/>
      <c r="R141" s="30"/>
    </row>
    <row r="142" spans="1:18" ht="18" customHeight="1" x14ac:dyDescent="0.3">
      <c r="A142" s="33"/>
      <c r="B142" s="33"/>
      <c r="C142" s="33"/>
      <c r="D142" s="33"/>
      <c r="E142" s="33"/>
      <c r="F142" s="33"/>
      <c r="G142" s="33"/>
      <c r="H142" s="53"/>
      <c r="I142" s="29"/>
      <c r="J142" s="29"/>
      <c r="K142" s="29"/>
      <c r="L142" s="29"/>
      <c r="M142" s="29"/>
      <c r="N142" s="29"/>
      <c r="O142" s="29"/>
      <c r="P142" s="29"/>
      <c r="Q142" s="29"/>
      <c r="R142" s="30"/>
    </row>
    <row r="143" spans="1:18" ht="18" customHeight="1" x14ac:dyDescent="0.3">
      <c r="A143" s="35"/>
      <c r="B143" s="50"/>
      <c r="C143" s="101" t="s">
        <v>103</v>
      </c>
      <c r="D143" s="102" t="s">
        <v>10</v>
      </c>
      <c r="E143" s="103" t="s">
        <v>104</v>
      </c>
      <c r="F143" s="104" t="s">
        <v>105</v>
      </c>
      <c r="G143" s="105" t="s">
        <v>106</v>
      </c>
      <c r="H143" s="53"/>
      <c r="I143" s="29"/>
      <c r="J143" s="29"/>
      <c r="K143" s="29"/>
      <c r="L143" s="29"/>
      <c r="M143" s="29"/>
      <c r="N143" s="29"/>
      <c r="O143" s="29"/>
      <c r="P143" s="29"/>
      <c r="Q143" s="29"/>
      <c r="R143" s="30"/>
    </row>
    <row r="144" spans="1:18" ht="18" customHeight="1" x14ac:dyDescent="0.3">
      <c r="A144" s="49"/>
      <c r="C144" s="26" t="s">
        <v>81</v>
      </c>
      <c r="D144" s="98" t="s">
        <v>812</v>
      </c>
      <c r="E144" s="23">
        <f>E9+E16+E28+E33+E38+E42+E48</f>
        <v>13313068372.280001</v>
      </c>
      <c r="F144" s="47"/>
      <c r="G144" s="25"/>
      <c r="H144" s="53"/>
      <c r="I144" s="29"/>
      <c r="J144" s="29"/>
      <c r="K144" s="29"/>
      <c r="L144" s="29"/>
      <c r="M144" s="29"/>
      <c r="N144" s="29"/>
      <c r="O144" s="29"/>
      <c r="P144" s="29"/>
      <c r="Q144" s="29"/>
      <c r="R144" s="30"/>
    </row>
    <row r="145" spans="1:18" ht="18" customHeight="1" x14ac:dyDescent="0.3">
      <c r="A145" s="49"/>
      <c r="B145" s="50"/>
      <c r="C145" s="97" t="s">
        <v>83</v>
      </c>
      <c r="D145" s="99" t="s">
        <v>813</v>
      </c>
      <c r="E145" s="23">
        <f>E10+E20+E29+E44</f>
        <v>2300540100</v>
      </c>
      <c r="F145" s="47"/>
      <c r="G145" s="25"/>
      <c r="H145" s="53"/>
      <c r="I145" s="29"/>
      <c r="J145" s="29"/>
      <c r="K145" s="29"/>
      <c r="L145" s="29"/>
      <c r="M145" s="29"/>
      <c r="N145" s="29"/>
      <c r="O145" s="29"/>
      <c r="P145" s="29"/>
      <c r="Q145" s="29"/>
      <c r="R145" s="30"/>
    </row>
    <row r="146" spans="1:18" ht="18" customHeight="1" x14ac:dyDescent="0.3">
      <c r="A146" s="49"/>
      <c r="B146" s="50"/>
      <c r="C146" s="97" t="s">
        <v>85</v>
      </c>
      <c r="D146" s="99" t="s">
        <v>662</v>
      </c>
      <c r="E146" s="23">
        <f>E79</f>
        <v>0</v>
      </c>
      <c r="F146" s="47"/>
      <c r="G146" s="25"/>
      <c r="H146" s="53"/>
      <c r="I146" s="29"/>
      <c r="J146" s="29"/>
      <c r="K146" s="29"/>
      <c r="L146" s="29"/>
      <c r="M146" s="29"/>
      <c r="N146" s="29"/>
      <c r="O146" s="29"/>
      <c r="P146" s="29"/>
      <c r="Q146" s="29"/>
      <c r="R146" s="30"/>
    </row>
    <row r="147" spans="1:18" ht="18" customHeight="1" x14ac:dyDescent="0.3">
      <c r="A147" s="49"/>
      <c r="B147" s="50"/>
      <c r="C147" s="97" t="s">
        <v>87</v>
      </c>
      <c r="D147" s="99" t="s">
        <v>663</v>
      </c>
      <c r="E147" s="23" t="e">
        <f>E106+#REF!</f>
        <v>#REF!</v>
      </c>
      <c r="F147" s="47"/>
      <c r="G147" s="25"/>
      <c r="H147" s="53"/>
      <c r="I147" s="29"/>
      <c r="J147" s="29"/>
      <c r="K147" s="29"/>
      <c r="L147" s="29"/>
      <c r="M147" s="29"/>
      <c r="N147" s="29"/>
      <c r="O147" s="29"/>
      <c r="P147" s="29"/>
      <c r="Q147" s="29"/>
      <c r="R147" s="30"/>
    </row>
    <row r="148" spans="1:18" ht="18" customHeight="1" x14ac:dyDescent="0.3">
      <c r="A148" s="49"/>
      <c r="B148" s="50"/>
      <c r="C148" s="97" t="s">
        <v>89</v>
      </c>
      <c r="D148" s="98" t="s">
        <v>455</v>
      </c>
      <c r="E148" s="23">
        <f>E34</f>
        <v>152682</v>
      </c>
      <c r="F148" s="47"/>
      <c r="G148" s="25"/>
      <c r="H148" s="53"/>
      <c r="I148" s="29"/>
      <c r="J148" s="29"/>
      <c r="K148" s="29"/>
      <c r="L148" s="29"/>
      <c r="M148" s="29"/>
      <c r="N148" s="29"/>
      <c r="O148" s="29"/>
      <c r="P148" s="29"/>
      <c r="Q148" s="29"/>
      <c r="R148" s="30"/>
    </row>
    <row r="149" spans="1:18" ht="18" customHeight="1" x14ac:dyDescent="0.3">
      <c r="A149" s="49"/>
      <c r="B149" s="50"/>
      <c r="C149" s="97" t="s">
        <v>91</v>
      </c>
      <c r="D149" s="44" t="s">
        <v>86</v>
      </c>
      <c r="E149" s="23" t="e">
        <f>#REF!+E55+E24</f>
        <v>#REF!</v>
      </c>
      <c r="F149" s="47"/>
      <c r="G149" s="25"/>
      <c r="H149" s="53"/>
      <c r="I149" s="29"/>
      <c r="J149" s="29"/>
      <c r="K149" s="29"/>
      <c r="L149" s="29"/>
      <c r="M149" s="29"/>
      <c r="N149" s="29"/>
      <c r="O149" s="29"/>
      <c r="P149" s="29"/>
      <c r="Q149" s="29"/>
      <c r="R149" s="30"/>
    </row>
    <row r="150" spans="1:18" ht="18" customHeight="1" x14ac:dyDescent="0.3">
      <c r="A150" s="49"/>
      <c r="B150" s="50"/>
      <c r="C150" s="97" t="s">
        <v>94</v>
      </c>
      <c r="D150" s="44" t="s">
        <v>737</v>
      </c>
      <c r="E150" s="23"/>
      <c r="F150" s="47"/>
      <c r="G150" s="25"/>
      <c r="H150" s="53"/>
      <c r="I150" s="29"/>
      <c r="J150" s="29"/>
      <c r="K150" s="29"/>
      <c r="L150" s="29"/>
      <c r="M150" s="29"/>
      <c r="N150" s="29"/>
      <c r="O150" s="29"/>
      <c r="P150" s="29"/>
      <c r="Q150" s="29"/>
      <c r="R150" s="30"/>
    </row>
    <row r="151" spans="1:18" ht="18" customHeight="1" x14ac:dyDescent="0.3">
      <c r="A151" s="49"/>
      <c r="B151" s="50"/>
      <c r="C151" s="97" t="s">
        <v>95</v>
      </c>
      <c r="D151" s="44" t="s">
        <v>90</v>
      </c>
      <c r="E151" s="31"/>
      <c r="F151" s="47" t="e">
        <f>SUM(F50:F132)+#REF!-F63-F66</f>
        <v>#REF!</v>
      </c>
      <c r="G151" s="25"/>
      <c r="H151" s="53"/>
      <c r="I151" s="29"/>
      <c r="J151" s="29"/>
      <c r="K151" s="29"/>
      <c r="L151" s="29"/>
      <c r="M151" s="29"/>
      <c r="N151" s="29"/>
      <c r="O151" s="29"/>
      <c r="P151" s="29"/>
      <c r="Q151" s="29"/>
      <c r="R151" s="30"/>
    </row>
    <row r="152" spans="1:18" ht="18" customHeight="1" x14ac:dyDescent="0.3">
      <c r="A152" s="49"/>
      <c r="B152" s="50"/>
      <c r="C152" s="97" t="s">
        <v>290</v>
      </c>
      <c r="D152" s="44" t="s">
        <v>92</v>
      </c>
      <c r="E152" s="31"/>
      <c r="F152" s="47" t="e">
        <f>#REF!+F22</f>
        <v>#REF!</v>
      </c>
      <c r="G152" s="25"/>
      <c r="H152" s="53"/>
      <c r="I152" s="29"/>
      <c r="J152" s="29"/>
      <c r="K152" s="29"/>
      <c r="L152" s="29"/>
      <c r="M152" s="29"/>
      <c r="N152" s="29"/>
      <c r="O152" s="29"/>
      <c r="P152" s="29"/>
      <c r="Q152" s="29"/>
      <c r="R152" s="30"/>
    </row>
    <row r="153" spans="1:18" ht="18" customHeight="1" x14ac:dyDescent="0.3">
      <c r="A153" s="49"/>
      <c r="B153" s="50"/>
      <c r="C153" s="97" t="s">
        <v>736</v>
      </c>
      <c r="D153" s="44" t="s">
        <v>93</v>
      </c>
      <c r="E153" s="31"/>
      <c r="F153" s="100">
        <f>F49+F45+F39+F35+F30+F18+F17+F13+F139</f>
        <v>2828033.19</v>
      </c>
      <c r="G153" s="25"/>
      <c r="H153" s="53"/>
      <c r="I153" s="29"/>
      <c r="J153" s="29"/>
      <c r="K153" s="29"/>
      <c r="L153" s="29"/>
      <c r="M153" s="29"/>
      <c r="N153" s="29"/>
      <c r="O153" s="29"/>
      <c r="P153" s="29"/>
      <c r="Q153" s="29"/>
      <c r="R153" s="30"/>
    </row>
    <row r="154" spans="1:18" ht="18" customHeight="1" x14ac:dyDescent="0.3">
      <c r="A154" s="49"/>
      <c r="B154" s="50"/>
      <c r="C154" s="97"/>
      <c r="D154" s="106" t="s">
        <v>107</v>
      </c>
      <c r="E154" s="64" t="e">
        <f>SUM(E144:E153)</f>
        <v>#REF!</v>
      </c>
      <c r="F154" s="64" t="e">
        <f>SUM(F144:F153)</f>
        <v>#REF!</v>
      </c>
      <c r="G154" s="59" t="e">
        <f>E154-F154</f>
        <v>#REF!</v>
      </c>
      <c r="H154" s="53"/>
      <c r="I154" s="29"/>
      <c r="J154" s="29"/>
      <c r="K154" s="29"/>
      <c r="L154" s="29"/>
      <c r="M154" s="29"/>
      <c r="N154" s="29"/>
      <c r="O154" s="29"/>
      <c r="P154" s="29"/>
      <c r="Q154" s="29"/>
      <c r="R154" s="30"/>
    </row>
    <row r="155" spans="1:18" ht="18" customHeight="1" x14ac:dyDescent="0.3">
      <c r="A155" s="49"/>
      <c r="B155" s="50"/>
      <c r="C155" s="51"/>
      <c r="D155" s="43"/>
      <c r="E155" s="52"/>
      <c r="F155" s="45"/>
      <c r="G155" s="53" t="e">
        <f>H140-G154</f>
        <v>#REF!</v>
      </c>
      <c r="H155" s="53"/>
      <c r="I155" s="29"/>
      <c r="J155" s="29"/>
      <c r="K155" s="29"/>
      <c r="L155" s="29"/>
      <c r="M155" s="29"/>
      <c r="N155" s="29"/>
      <c r="O155" s="29"/>
      <c r="P155" s="29"/>
      <c r="Q155" s="29"/>
      <c r="R155" s="30"/>
    </row>
    <row r="156" spans="1:18" ht="18" customHeight="1" x14ac:dyDescent="0.3">
      <c r="A156" s="49"/>
      <c r="B156" s="50"/>
      <c r="C156" s="51"/>
      <c r="D156" s="43"/>
      <c r="E156" s="52"/>
      <c r="F156" s="45"/>
      <c r="G156" s="53"/>
      <c r="H156" s="53"/>
      <c r="I156" s="29"/>
      <c r="J156" s="29"/>
      <c r="K156" s="29"/>
      <c r="L156" s="29"/>
      <c r="M156" s="29"/>
      <c r="N156" s="29"/>
      <c r="O156" s="29"/>
      <c r="P156" s="29"/>
      <c r="Q156" s="29"/>
      <c r="R156" s="30"/>
    </row>
    <row r="157" spans="1:18" ht="18" customHeight="1" x14ac:dyDescent="0.3">
      <c r="A157" s="35"/>
      <c r="B157" s="36"/>
      <c r="C157" s="36"/>
      <c r="D157" s="37"/>
      <c r="E157" s="38"/>
      <c r="F157" s="34"/>
      <c r="G157" s="39"/>
      <c r="H157" s="39"/>
    </row>
    <row r="158" spans="1:18" ht="18.75" customHeight="1" x14ac:dyDescent="0.3">
      <c r="B158" s="16"/>
      <c r="E158" s="225" t="s">
        <v>682</v>
      </c>
      <c r="F158" s="225"/>
      <c r="G158" s="225"/>
      <c r="H158" s="225"/>
    </row>
    <row r="159" spans="1:18" ht="18.75" customHeight="1" x14ac:dyDescent="0.3">
      <c r="B159" s="16" t="s">
        <v>99</v>
      </c>
      <c r="E159" s="225" t="s">
        <v>98</v>
      </c>
      <c r="F159" s="225"/>
      <c r="G159" s="225"/>
      <c r="H159" s="225"/>
    </row>
    <row r="160" spans="1:18" ht="18.75" customHeight="1" x14ac:dyDescent="0.3">
      <c r="F160" s="16"/>
    </row>
    <row r="161" spans="1:18" ht="18.75" customHeight="1" x14ac:dyDescent="0.3">
      <c r="F161" s="16"/>
    </row>
    <row r="162" spans="1:18" ht="18.75" customHeight="1" x14ac:dyDescent="0.3">
      <c r="F162" s="16"/>
    </row>
    <row r="163" spans="1:18" ht="18.75" customHeight="1" x14ac:dyDescent="0.25">
      <c r="B163" s="40" t="s">
        <v>100</v>
      </c>
      <c r="E163" s="226" t="s">
        <v>16</v>
      </c>
      <c r="F163" s="226"/>
      <c r="G163" s="226"/>
      <c r="H163" s="226"/>
    </row>
    <row r="164" spans="1:18" s="17" customFormat="1" ht="19.5" customHeight="1" x14ac:dyDescent="0.3">
      <c r="A164" s="225" t="s">
        <v>14</v>
      </c>
      <c r="B164" s="225"/>
      <c r="C164" s="225"/>
      <c r="D164" s="225"/>
      <c r="E164" s="225"/>
      <c r="F164" s="225"/>
      <c r="G164" s="225"/>
      <c r="H164" s="225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1:18" s="17" customFormat="1" ht="19.5" customHeight="1" x14ac:dyDescent="0.3">
      <c r="A165" s="225" t="s">
        <v>101</v>
      </c>
      <c r="B165" s="225"/>
      <c r="C165" s="225"/>
      <c r="D165" s="225"/>
      <c r="E165" s="225"/>
      <c r="F165" s="225"/>
      <c r="G165" s="225"/>
      <c r="H165" s="225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1:18" s="17" customFormat="1" ht="19.5" customHeight="1" x14ac:dyDescent="0.3">
      <c r="A166" s="16"/>
      <c r="B166" s="2"/>
      <c r="C166" s="2"/>
      <c r="D166" s="16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1:18" s="17" customFormat="1" ht="19.5" customHeight="1" x14ac:dyDescent="0.3">
      <c r="A167" s="16"/>
      <c r="B167" s="2"/>
      <c r="C167" s="2"/>
      <c r="D167" s="16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1:18" s="17" customFormat="1" ht="19.5" customHeight="1" x14ac:dyDescent="0.3">
      <c r="A168" s="16"/>
      <c r="B168" s="2"/>
      <c r="C168" s="2"/>
      <c r="D168" s="16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1:18" s="17" customFormat="1" ht="19.5" customHeight="1" x14ac:dyDescent="0.3">
      <c r="A169" s="16"/>
      <c r="B169" s="2"/>
      <c r="C169" s="2"/>
      <c r="D169" s="16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1:18" s="17" customFormat="1" ht="19.5" customHeight="1" x14ac:dyDescent="0.3">
      <c r="A170" s="226" t="s">
        <v>102</v>
      </c>
      <c r="B170" s="226"/>
      <c r="C170" s="226"/>
      <c r="D170" s="226"/>
      <c r="E170" s="226"/>
      <c r="F170" s="226"/>
      <c r="G170" s="226"/>
      <c r="H170" s="226"/>
      <c r="I170" s="2"/>
      <c r="J170" s="2"/>
      <c r="K170" s="2"/>
      <c r="L170" s="2"/>
      <c r="M170" s="2"/>
      <c r="N170" s="2"/>
      <c r="O170" s="2"/>
      <c r="P170" s="2"/>
      <c r="Q170" s="2"/>
      <c r="R170" s="2"/>
    </row>
  </sheetData>
  <mergeCells count="9">
    <mergeCell ref="A164:H164"/>
    <mergeCell ref="A165:H165"/>
    <mergeCell ref="A170:H170"/>
    <mergeCell ref="A1:H1"/>
    <mergeCell ref="A2:H2"/>
    <mergeCell ref="A141:G141"/>
    <mergeCell ref="E158:H158"/>
    <mergeCell ref="E159:H159"/>
    <mergeCell ref="E163:H163"/>
  </mergeCells>
  <printOptions horizontalCentered="1"/>
  <pageMargins left="0.55118110236220474" right="0.27559055118110237" top="0.87" bottom="0.68" header="0.47244094488188981" footer="0.23622047244094491"/>
  <pageSetup paperSize="9" scale="55" fitToHeight="2" orientation="portrait" horizontalDpi="4294967293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95742-25EC-4EB1-8554-5E3BD7934F48}">
  <sheetPr>
    <pageSetUpPr fitToPage="1"/>
  </sheetPr>
  <dimension ref="A1:R171"/>
  <sheetViews>
    <sheetView topLeftCell="A124" zoomScale="75" zoomScaleNormal="53" workbookViewId="0">
      <selection activeCell="J141" sqref="J141"/>
    </sheetView>
  </sheetViews>
  <sheetFormatPr defaultColWidth="9.21875" defaultRowHeight="19.5" customHeight="1" x14ac:dyDescent="0.3"/>
  <cols>
    <col min="1" max="1" width="16.33203125" style="214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8" width="18.21875" style="17" customWidth="1"/>
    <col min="9" max="9" width="19.6640625" style="2" bestFit="1" customWidth="1"/>
    <col min="10" max="10" width="23.77734375" style="2" customWidth="1"/>
    <col min="11" max="16384" width="9.21875" style="2"/>
  </cols>
  <sheetData>
    <row r="1" spans="1:18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</row>
    <row r="2" spans="1:18" ht="19.5" customHeight="1" x14ac:dyDescent="0.3">
      <c r="A2" s="227" t="s">
        <v>880</v>
      </c>
      <c r="B2" s="227"/>
      <c r="C2" s="227"/>
      <c r="D2" s="227"/>
      <c r="E2" s="227"/>
      <c r="F2" s="227"/>
      <c r="G2" s="227"/>
      <c r="H2" s="227"/>
    </row>
    <row r="3" spans="1:18" ht="19.5" customHeight="1" thickBot="1" x14ac:dyDescent="0.35">
      <c r="A3" s="1"/>
      <c r="B3" s="3"/>
      <c r="C3" s="1"/>
      <c r="D3" s="4"/>
      <c r="E3" s="5"/>
      <c r="F3" s="5"/>
      <c r="G3" s="5"/>
      <c r="H3" s="5"/>
    </row>
    <row r="4" spans="1:18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</row>
    <row r="5" spans="1:18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</row>
    <row r="6" spans="1:18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</row>
    <row r="7" spans="1:18" ht="19.5" customHeight="1" x14ac:dyDescent="0.3">
      <c r="B7" s="214"/>
      <c r="C7" s="214"/>
      <c r="F7" s="18"/>
    </row>
    <row r="8" spans="1:18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</row>
    <row r="9" spans="1:18" ht="18" customHeight="1" x14ac:dyDescent="0.3">
      <c r="A9" s="67">
        <v>46266</v>
      </c>
      <c r="B9" s="68"/>
      <c r="C9" s="69"/>
      <c r="D9" s="70" t="s">
        <v>17</v>
      </c>
      <c r="E9" s="71">
        <f>agst26!G14</f>
        <v>3696618966.75</v>
      </c>
      <c r="F9" s="72"/>
      <c r="G9" s="73">
        <f>E9</f>
        <v>3696618966.75</v>
      </c>
      <c r="H9" s="73">
        <f>G9</f>
        <v>3696618966.75</v>
      </c>
      <c r="I9" s="29"/>
      <c r="J9" s="29"/>
      <c r="K9" s="29"/>
      <c r="L9" s="29"/>
      <c r="M9" s="29"/>
      <c r="N9" s="29"/>
      <c r="O9" s="29"/>
      <c r="P9" s="29"/>
      <c r="Q9" s="29"/>
      <c r="R9" s="30"/>
    </row>
    <row r="10" spans="1:18" ht="18" customHeight="1" x14ac:dyDescent="0.3">
      <c r="A10" s="22">
        <v>46268.381377314814</v>
      </c>
      <c r="B10" s="26"/>
      <c r="C10" s="27"/>
      <c r="D10" s="28" t="s">
        <v>464</v>
      </c>
      <c r="E10" s="31"/>
      <c r="F10" s="31">
        <v>1000000000</v>
      </c>
      <c r="G10" s="25">
        <f>(G9+E10)-F10</f>
        <v>2696618966.75</v>
      </c>
      <c r="H10" s="25">
        <f>G10</f>
        <v>2696618966.75</v>
      </c>
      <c r="I10" s="29"/>
      <c r="J10" s="29"/>
      <c r="K10" s="29"/>
      <c r="L10" s="29"/>
      <c r="M10" s="29"/>
      <c r="N10" s="29"/>
      <c r="O10" s="29"/>
      <c r="P10" s="29"/>
      <c r="Q10" s="29"/>
      <c r="R10" s="60"/>
    </row>
    <row r="11" spans="1:18" ht="18" customHeight="1" x14ac:dyDescent="0.3">
      <c r="A11" s="22">
        <v>46273.606550925928</v>
      </c>
      <c r="B11" s="26"/>
      <c r="C11" s="27"/>
      <c r="D11" s="28" t="s">
        <v>248</v>
      </c>
      <c r="E11" s="31">
        <v>845121500</v>
      </c>
      <c r="F11" s="31"/>
      <c r="G11" s="25">
        <f t="shared" ref="G11:G14" si="0">(G10+E11)-F11</f>
        <v>3541740466.75</v>
      </c>
      <c r="H11" s="25">
        <f t="shared" ref="H11:H14" si="1">G11</f>
        <v>3541740466.75</v>
      </c>
      <c r="I11" s="29"/>
      <c r="J11" s="29"/>
      <c r="K11" s="29"/>
      <c r="L11" s="29"/>
      <c r="M11" s="29"/>
      <c r="N11" s="29"/>
      <c r="O11" s="29"/>
      <c r="P11" s="29"/>
      <c r="Q11" s="29"/>
      <c r="R11" s="60"/>
    </row>
    <row r="12" spans="1:18" ht="18" customHeight="1" x14ac:dyDescent="0.3">
      <c r="A12" s="22">
        <v>46273.606550925928</v>
      </c>
      <c r="B12" s="26"/>
      <c r="C12" s="27"/>
      <c r="D12" s="28" t="s">
        <v>464</v>
      </c>
      <c r="E12" s="23"/>
      <c r="F12" s="31">
        <v>3400000000</v>
      </c>
      <c r="G12" s="25">
        <f t="shared" si="0"/>
        <v>141740466.75</v>
      </c>
      <c r="H12" s="25">
        <f t="shared" si="1"/>
        <v>141740466.75</v>
      </c>
      <c r="I12" s="29"/>
      <c r="J12" s="29"/>
      <c r="K12" s="29"/>
      <c r="L12" s="29"/>
      <c r="M12" s="29"/>
      <c r="N12" s="29"/>
      <c r="O12" s="29"/>
      <c r="P12" s="29"/>
      <c r="Q12" s="29"/>
      <c r="R12" s="60"/>
    </row>
    <row r="13" spans="1:18" ht="18" customHeight="1" x14ac:dyDescent="0.3">
      <c r="A13" s="22">
        <v>46295.452835648146</v>
      </c>
      <c r="B13" s="26"/>
      <c r="C13" s="27"/>
      <c r="D13" s="28" t="s">
        <v>34</v>
      </c>
      <c r="E13" s="23"/>
      <c r="F13" s="31">
        <v>15000</v>
      </c>
      <c r="G13" s="25">
        <f t="shared" si="0"/>
        <v>141725466.75</v>
      </c>
      <c r="H13" s="25">
        <f t="shared" si="1"/>
        <v>141725466.75</v>
      </c>
      <c r="I13" s="29"/>
      <c r="J13" s="29"/>
      <c r="K13" s="29"/>
      <c r="L13" s="29"/>
      <c r="M13" s="29"/>
      <c r="N13" s="29"/>
      <c r="O13" s="29"/>
      <c r="P13" s="29"/>
      <c r="Q13" s="29"/>
      <c r="R13" s="60"/>
    </row>
    <row r="14" spans="1:18" ht="18" customHeight="1" x14ac:dyDescent="0.3">
      <c r="A14" s="22">
        <v>46295</v>
      </c>
      <c r="B14" s="26"/>
      <c r="C14" s="27"/>
      <c r="D14" s="28" t="s">
        <v>248</v>
      </c>
      <c r="E14" s="31">
        <v>649299000</v>
      </c>
      <c r="F14" s="24"/>
      <c r="G14" s="25">
        <f t="shared" si="0"/>
        <v>791024466.75</v>
      </c>
      <c r="H14" s="25">
        <f t="shared" si="1"/>
        <v>791024466.75</v>
      </c>
      <c r="I14" s="29"/>
      <c r="J14" s="29"/>
      <c r="K14" s="29"/>
      <c r="L14" s="29"/>
      <c r="M14" s="29"/>
      <c r="N14" s="29"/>
      <c r="O14" s="29"/>
      <c r="P14" s="29"/>
      <c r="Q14" s="29"/>
      <c r="R14" s="60"/>
    </row>
    <row r="15" spans="1:18" ht="22.05" customHeight="1" x14ac:dyDescent="0.3">
      <c r="A15" s="74"/>
      <c r="B15" s="26"/>
      <c r="C15" s="76"/>
      <c r="D15" s="77" t="s">
        <v>76</v>
      </c>
      <c r="E15" s="78">
        <f>SUM(E9:E14)</f>
        <v>5191039466.75</v>
      </c>
      <c r="F15" s="78">
        <f>SUM(F10:F14)</f>
        <v>4400015000</v>
      </c>
      <c r="G15" s="79">
        <f>E15-F15</f>
        <v>791024466.75</v>
      </c>
      <c r="H15" s="25">
        <f t="shared" ref="H15" si="2">G15</f>
        <v>791024466.75</v>
      </c>
      <c r="I15" t="s">
        <v>882</v>
      </c>
      <c r="J15" s="216">
        <v>791024466.75</v>
      </c>
    </row>
    <row r="16" spans="1:18" ht="15.45" customHeight="1" x14ac:dyDescent="0.25">
      <c r="A16" s="22"/>
      <c r="B16" s="26"/>
      <c r="C16" s="27"/>
      <c r="D16" s="57"/>
      <c r="E16" s="58"/>
      <c r="F16" s="58"/>
      <c r="G16" s="25"/>
      <c r="H16" s="25"/>
      <c r="I16" s="216"/>
    </row>
    <row r="17" spans="1:18" ht="18" customHeight="1" x14ac:dyDescent="0.3">
      <c r="A17" s="67">
        <v>46266</v>
      </c>
      <c r="B17" s="68"/>
      <c r="C17" s="69"/>
      <c r="D17" s="70" t="s">
        <v>19</v>
      </c>
      <c r="E17" s="71">
        <f>agst26!G26</f>
        <v>4829876046.8699942</v>
      </c>
      <c r="F17" s="72"/>
      <c r="G17" s="73">
        <f>E17</f>
        <v>4829876046.8699942</v>
      </c>
      <c r="H17" s="73">
        <f>H15+G17</f>
        <v>5620900513.6199942</v>
      </c>
      <c r="I17" s="29"/>
      <c r="J17" s="29"/>
      <c r="K17" s="29"/>
      <c r="L17" s="29"/>
      <c r="M17" s="29"/>
      <c r="N17" s="29"/>
      <c r="O17" s="29"/>
      <c r="P17" s="29"/>
      <c r="Q17" s="29"/>
      <c r="R17" s="30"/>
    </row>
    <row r="18" spans="1:18" ht="18" customHeight="1" x14ac:dyDescent="0.3">
      <c r="A18" s="22">
        <v>46267.043622685182</v>
      </c>
      <c r="B18" s="26"/>
      <c r="C18" s="27"/>
      <c r="D18" s="28" t="s">
        <v>884</v>
      </c>
      <c r="E18" s="31"/>
      <c r="F18" s="23">
        <v>10000</v>
      </c>
      <c r="G18" s="23">
        <f>(G17+E18)-F18</f>
        <v>4829866046.8699942</v>
      </c>
      <c r="H18" s="25">
        <f>(H17+E18)-F18</f>
        <v>5620890513.6199942</v>
      </c>
      <c r="I18" s="29"/>
      <c r="J18" s="29"/>
      <c r="K18" s="29"/>
      <c r="L18" s="29"/>
      <c r="M18" s="29"/>
      <c r="N18" s="29"/>
      <c r="O18" s="29"/>
      <c r="P18" s="29"/>
      <c r="Q18" s="29"/>
      <c r="R18" s="30"/>
    </row>
    <row r="19" spans="1:18" ht="18" customHeight="1" x14ac:dyDescent="0.3">
      <c r="A19" s="22">
        <v>46268.072164351855</v>
      </c>
      <c r="B19" s="26"/>
      <c r="C19" s="27"/>
      <c r="D19" s="28" t="s">
        <v>34</v>
      </c>
      <c r="E19" s="31"/>
      <c r="F19" s="23">
        <v>15000</v>
      </c>
      <c r="G19" s="23">
        <f t="shared" ref="G19:G24" si="3">(G18+E19)-F19</f>
        <v>4829851046.8699942</v>
      </c>
      <c r="H19" s="25">
        <f t="shared" ref="H19:H24" si="4">(H18+E19)-F19</f>
        <v>5620875513.6199942</v>
      </c>
      <c r="I19" s="29"/>
      <c r="J19" s="29"/>
      <c r="K19" s="29"/>
      <c r="L19" s="29"/>
      <c r="M19" s="29"/>
      <c r="N19" s="29"/>
      <c r="O19" s="29"/>
      <c r="P19" s="29"/>
      <c r="Q19" s="29"/>
      <c r="R19" s="30"/>
    </row>
    <row r="20" spans="1:18" ht="18" customHeight="1" x14ac:dyDescent="0.3">
      <c r="A20" s="22">
        <v>46268.381377314814</v>
      </c>
      <c r="B20" s="26"/>
      <c r="C20" s="27"/>
      <c r="D20" s="28" t="s">
        <v>464</v>
      </c>
      <c r="E20" s="31"/>
      <c r="F20" s="23">
        <v>1000000000</v>
      </c>
      <c r="G20" s="23">
        <f t="shared" si="3"/>
        <v>3829851046.8699942</v>
      </c>
      <c r="H20" s="25">
        <f t="shared" si="4"/>
        <v>4620875513.6199942</v>
      </c>
      <c r="I20" s="29"/>
      <c r="J20" s="29"/>
      <c r="K20" s="29"/>
      <c r="L20" s="29"/>
      <c r="M20" s="29"/>
      <c r="N20" s="29"/>
      <c r="O20" s="29"/>
      <c r="P20" s="29"/>
      <c r="Q20" s="29"/>
      <c r="R20" s="30"/>
    </row>
    <row r="21" spans="1:18" ht="18" customHeight="1" x14ac:dyDescent="0.3">
      <c r="A21" s="22">
        <v>46273.606539351851</v>
      </c>
      <c r="B21" s="26"/>
      <c r="C21" s="27"/>
      <c r="D21" s="28" t="s">
        <v>464</v>
      </c>
      <c r="E21" s="31"/>
      <c r="F21" s="23">
        <v>1000000000</v>
      </c>
      <c r="G21" s="23">
        <f t="shared" si="3"/>
        <v>2829851046.8699942</v>
      </c>
      <c r="H21" s="25">
        <f t="shared" si="4"/>
        <v>3620875513.6199942</v>
      </c>
      <c r="I21" s="29"/>
      <c r="J21" s="29"/>
      <c r="K21" s="29"/>
      <c r="L21" s="29"/>
      <c r="M21" s="29"/>
      <c r="N21" s="29"/>
      <c r="O21" s="29"/>
      <c r="P21" s="29"/>
      <c r="Q21" s="29"/>
      <c r="R21" s="30"/>
    </row>
    <row r="22" spans="1:18" ht="18" customHeight="1" x14ac:dyDescent="0.3">
      <c r="A22" s="22">
        <v>46295.344409722224</v>
      </c>
      <c r="B22" s="26"/>
      <c r="C22" s="27"/>
      <c r="D22" s="28" t="s">
        <v>57</v>
      </c>
      <c r="E22" s="23">
        <v>2068024.8</v>
      </c>
      <c r="F22" s="23"/>
      <c r="G22" s="23">
        <f t="shared" si="3"/>
        <v>2831919071.6699944</v>
      </c>
      <c r="H22" s="25">
        <f t="shared" si="4"/>
        <v>3622943538.4199944</v>
      </c>
      <c r="I22" s="29"/>
      <c r="J22" s="29"/>
      <c r="K22" s="29"/>
      <c r="L22" s="29"/>
      <c r="M22" s="29"/>
      <c r="N22" s="29"/>
      <c r="O22" s="29"/>
      <c r="P22" s="29"/>
      <c r="Q22" s="29"/>
      <c r="R22" s="30"/>
    </row>
    <row r="23" spans="1:18" ht="18" customHeight="1" x14ac:dyDescent="0.3">
      <c r="A23" s="22">
        <v>46295.344409722224</v>
      </c>
      <c r="B23" s="26"/>
      <c r="C23" s="27"/>
      <c r="D23" s="28" t="s">
        <v>49</v>
      </c>
      <c r="E23" s="31"/>
      <c r="F23" s="23">
        <v>413604.96</v>
      </c>
      <c r="G23" s="23">
        <f t="shared" si="3"/>
        <v>2831505466.7099943</v>
      </c>
      <c r="H23" s="25">
        <f t="shared" si="4"/>
        <v>3622529933.4599943</v>
      </c>
      <c r="I23" s="29"/>
      <c r="J23" s="29"/>
      <c r="K23" s="29"/>
      <c r="L23" s="29"/>
      <c r="M23" s="29"/>
      <c r="N23" s="29"/>
      <c r="O23" s="29"/>
      <c r="P23" s="29"/>
      <c r="Q23" s="29"/>
      <c r="R23" s="30"/>
    </row>
    <row r="24" spans="1:18" ht="18" customHeight="1" thickBot="1" x14ac:dyDescent="0.35">
      <c r="A24" s="22">
        <v>46295</v>
      </c>
      <c r="B24" s="26"/>
      <c r="C24" s="27"/>
      <c r="D24" s="28" t="s">
        <v>248</v>
      </c>
      <c r="E24" s="31">
        <v>2420239000</v>
      </c>
      <c r="F24" s="23"/>
      <c r="G24" s="23">
        <f t="shared" si="3"/>
        <v>5251744466.7099943</v>
      </c>
      <c r="H24" s="23">
        <f t="shared" si="4"/>
        <v>6042768933.4599943</v>
      </c>
      <c r="I24" s="29"/>
      <c r="J24" s="29"/>
      <c r="K24" s="29"/>
      <c r="L24" s="29"/>
      <c r="M24" s="29"/>
      <c r="N24" s="29"/>
      <c r="O24" s="29"/>
      <c r="P24" s="29"/>
      <c r="Q24" s="29"/>
      <c r="R24" s="30"/>
    </row>
    <row r="25" spans="1:18" ht="22.05" customHeight="1" x14ac:dyDescent="0.3">
      <c r="A25" s="74"/>
      <c r="B25" s="75"/>
      <c r="C25" s="76"/>
      <c r="D25" s="77" t="s">
        <v>76</v>
      </c>
      <c r="E25" s="78">
        <f>SUM(E17:E24)</f>
        <v>7252183071.6699944</v>
      </c>
      <c r="F25" s="78">
        <f>SUM(F17:F24)</f>
        <v>2000438604.96</v>
      </c>
      <c r="G25" s="79">
        <f>E25-F25</f>
        <v>5251744466.7099943</v>
      </c>
      <c r="H25" s="25">
        <f>H24</f>
        <v>6042768933.4599943</v>
      </c>
      <c r="I25" t="s">
        <v>885</v>
      </c>
      <c r="J25" s="217">
        <v>5251744466.71</v>
      </c>
    </row>
    <row r="26" spans="1:18" ht="22.05" customHeight="1" x14ac:dyDescent="0.3">
      <c r="A26" s="22"/>
      <c r="B26" s="26"/>
      <c r="C26" s="27"/>
      <c r="D26" s="57"/>
      <c r="E26" s="58"/>
      <c r="F26" s="58"/>
      <c r="G26" s="25"/>
      <c r="H26" s="25"/>
    </row>
    <row r="27" spans="1:18" ht="18" customHeight="1" x14ac:dyDescent="0.3">
      <c r="A27" s="67">
        <v>46266</v>
      </c>
      <c r="B27" s="68"/>
      <c r="C27" s="69"/>
      <c r="D27" s="70" t="s">
        <v>21</v>
      </c>
      <c r="E27" s="71">
        <f>agst26!G31</f>
        <v>628375505.15000153</v>
      </c>
      <c r="F27" s="72"/>
      <c r="G27" s="73">
        <f>E27</f>
        <v>628375505.15000153</v>
      </c>
      <c r="H27" s="73">
        <f>H25+G27</f>
        <v>6671144438.6099958</v>
      </c>
      <c r="I27" s="29"/>
      <c r="J27" s="29"/>
      <c r="K27" s="29"/>
      <c r="L27" s="29"/>
      <c r="M27" s="29"/>
      <c r="N27" s="29"/>
      <c r="O27" s="29"/>
      <c r="P27" s="29"/>
      <c r="Q27" s="29"/>
      <c r="R27" s="30"/>
    </row>
    <row r="28" spans="1:18" ht="18" customHeight="1" x14ac:dyDescent="0.3">
      <c r="A28" s="22">
        <v>46295</v>
      </c>
      <c r="B28" s="26"/>
      <c r="C28" s="27"/>
      <c r="D28" s="28" t="s">
        <v>248</v>
      </c>
      <c r="E28" s="23">
        <v>174613500</v>
      </c>
      <c r="F28" s="31"/>
      <c r="G28" s="25">
        <f>(G27+E28)-F28</f>
        <v>802989005.15000153</v>
      </c>
      <c r="H28" s="25">
        <f>(H27+E28)-F28</f>
        <v>6845757938.6099958</v>
      </c>
      <c r="I28" s="29"/>
      <c r="J28" s="29"/>
      <c r="K28" s="29"/>
      <c r="L28" s="29"/>
      <c r="M28" s="29"/>
      <c r="N28" s="29"/>
      <c r="O28" s="29"/>
      <c r="P28" s="29"/>
      <c r="Q28" s="29"/>
      <c r="R28" s="30"/>
    </row>
    <row r="29" spans="1:18" ht="18" customHeight="1" x14ac:dyDescent="0.3">
      <c r="A29" s="22">
        <v>46295</v>
      </c>
      <c r="B29" s="26"/>
      <c r="C29" s="27"/>
      <c r="D29" s="28" t="s">
        <v>34</v>
      </c>
      <c r="E29" s="23"/>
      <c r="F29" s="23">
        <v>15000</v>
      </c>
      <c r="G29" s="25">
        <f t="shared" ref="G29" si="5">(G28+E29)-F29</f>
        <v>802974005.15000153</v>
      </c>
      <c r="H29" s="25">
        <f t="shared" ref="H29" si="6">(H28+E29)-F29</f>
        <v>6845742938.6099958</v>
      </c>
      <c r="I29" s="29"/>
      <c r="J29" s="29"/>
      <c r="K29" s="29"/>
      <c r="L29" s="29"/>
      <c r="M29" s="29"/>
      <c r="N29" s="29"/>
      <c r="O29" s="29"/>
      <c r="P29" s="29"/>
      <c r="Q29" s="29"/>
      <c r="R29" s="30"/>
    </row>
    <row r="30" spans="1:18" ht="22.05" customHeight="1" x14ac:dyDescent="0.3">
      <c r="A30" s="74"/>
      <c r="B30" s="75"/>
      <c r="C30" s="76"/>
      <c r="D30" s="77" t="s">
        <v>76</v>
      </c>
      <c r="E30" s="78">
        <f>SUM(E27:E29)</f>
        <v>802989005.15000153</v>
      </c>
      <c r="F30" s="78">
        <f>SUM(F27:F29)</f>
        <v>15000</v>
      </c>
      <c r="G30" s="79">
        <f>E30-F30</f>
        <v>802974005.15000153</v>
      </c>
      <c r="H30" s="80">
        <f>H29</f>
        <v>6845742938.6099958</v>
      </c>
      <c r="I30" t="s">
        <v>886</v>
      </c>
      <c r="J30" s="216">
        <v>802974005.14999998</v>
      </c>
    </row>
    <row r="31" spans="1:18" ht="18" customHeight="1" x14ac:dyDescent="0.3">
      <c r="A31" s="22"/>
      <c r="B31" s="26"/>
      <c r="C31" s="27"/>
      <c r="D31" s="66"/>
      <c r="E31" s="31"/>
      <c r="F31" s="48"/>
      <c r="G31" s="25"/>
      <c r="H31" s="25"/>
      <c r="I31" s="29"/>
      <c r="J31" s="29"/>
      <c r="K31" s="29"/>
      <c r="L31" s="29"/>
      <c r="M31" s="29"/>
      <c r="N31" s="29"/>
      <c r="O31" s="29"/>
      <c r="P31" s="29"/>
      <c r="Q31" s="29"/>
      <c r="R31" s="30"/>
    </row>
    <row r="32" spans="1:18" ht="18" customHeight="1" x14ac:dyDescent="0.3">
      <c r="A32" s="67">
        <v>46266</v>
      </c>
      <c r="B32" s="68"/>
      <c r="C32" s="69"/>
      <c r="D32" s="70" t="s">
        <v>20</v>
      </c>
      <c r="E32" s="71">
        <f>agst26!G36</f>
        <v>54274495.280000001</v>
      </c>
      <c r="F32" s="72"/>
      <c r="G32" s="73">
        <f>E32</f>
        <v>54274495.280000001</v>
      </c>
      <c r="H32" s="73">
        <f>H30+G32</f>
        <v>6900017433.8899956</v>
      </c>
      <c r="I32" s="29"/>
      <c r="J32" s="29"/>
      <c r="K32" s="29"/>
      <c r="L32" s="29"/>
      <c r="M32" s="29"/>
      <c r="N32" s="29"/>
      <c r="O32" s="29"/>
      <c r="P32" s="29"/>
      <c r="Q32" s="29"/>
      <c r="R32" s="30"/>
    </row>
    <row r="33" spans="1:18" ht="18" customHeight="1" x14ac:dyDescent="0.3">
      <c r="A33" s="22">
        <v>46295</v>
      </c>
      <c r="B33" s="26"/>
      <c r="C33" s="27"/>
      <c r="D33" s="28" t="s">
        <v>257</v>
      </c>
      <c r="E33" s="23">
        <v>95000</v>
      </c>
      <c r="F33" s="24"/>
      <c r="G33" s="25">
        <f t="shared" ref="G33:G34" si="7">(G32+E33)-F33</f>
        <v>54369495.280000001</v>
      </c>
      <c r="H33" s="25">
        <f t="shared" ref="H33:H34" si="8">(H32+E33)-F33</f>
        <v>6900112433.8899956</v>
      </c>
      <c r="I33" s="29"/>
      <c r="J33" s="29"/>
      <c r="K33" s="29"/>
      <c r="L33" s="29"/>
      <c r="M33" s="29"/>
      <c r="N33" s="29"/>
      <c r="O33" s="29"/>
      <c r="P33" s="29"/>
      <c r="Q33" s="29"/>
      <c r="R33" s="30"/>
    </row>
    <row r="34" spans="1:18" ht="18" customHeight="1" x14ac:dyDescent="0.3">
      <c r="A34" s="22">
        <v>46295</v>
      </c>
      <c r="B34" s="26"/>
      <c r="C34" s="27"/>
      <c r="D34" s="44" t="s">
        <v>258</v>
      </c>
      <c r="E34" s="31"/>
      <c r="F34" s="48">
        <v>15000</v>
      </c>
      <c r="G34" s="25">
        <f t="shared" si="7"/>
        <v>54354495.280000001</v>
      </c>
      <c r="H34" s="25">
        <f t="shared" si="8"/>
        <v>6900097433.8899956</v>
      </c>
      <c r="I34" s="29"/>
      <c r="J34" s="29"/>
      <c r="K34" s="29"/>
      <c r="L34" s="29"/>
      <c r="M34" s="29"/>
      <c r="N34" s="29"/>
      <c r="O34" s="29"/>
      <c r="P34" s="29"/>
      <c r="Q34" s="29"/>
      <c r="R34" s="30"/>
    </row>
    <row r="35" spans="1:18" ht="22.05" customHeight="1" x14ac:dyDescent="0.3">
      <c r="A35" s="74"/>
      <c r="B35" s="75"/>
      <c r="C35" s="76"/>
      <c r="D35" s="77" t="s">
        <v>76</v>
      </c>
      <c r="E35" s="78">
        <f>SUM(E32:E34)</f>
        <v>54369495.280000001</v>
      </c>
      <c r="F35" s="78">
        <f>SUM(F32:F34)</f>
        <v>15000</v>
      </c>
      <c r="G35" s="79">
        <f>E35-F35</f>
        <v>54354495.280000001</v>
      </c>
      <c r="H35" s="80">
        <f>H34</f>
        <v>6900097433.8899956</v>
      </c>
      <c r="I35" t="s">
        <v>887</v>
      </c>
      <c r="J35" s="216">
        <v>54354495.280000001</v>
      </c>
    </row>
    <row r="36" spans="1:18" ht="18" customHeight="1" x14ac:dyDescent="0.3">
      <c r="A36" s="22"/>
      <c r="B36" s="26"/>
      <c r="C36" s="27"/>
      <c r="D36" s="28"/>
      <c r="E36" s="23"/>
      <c r="F36" s="24"/>
      <c r="G36" s="25"/>
      <c r="H36" s="25"/>
      <c r="I36" s="29"/>
      <c r="J36" s="29"/>
      <c r="K36" s="29"/>
      <c r="L36" s="29"/>
      <c r="M36" s="29"/>
      <c r="N36" s="29"/>
      <c r="O36" s="29"/>
      <c r="P36" s="29"/>
      <c r="Q36" s="29"/>
      <c r="R36" s="60"/>
    </row>
    <row r="37" spans="1:18" ht="18" customHeight="1" x14ac:dyDescent="0.3">
      <c r="A37" s="67">
        <v>46266</v>
      </c>
      <c r="B37" s="68"/>
      <c r="C37" s="69"/>
      <c r="D37" s="70" t="s">
        <v>22</v>
      </c>
      <c r="E37" s="71">
        <f>agst26!G40</f>
        <v>9229301</v>
      </c>
      <c r="F37" s="72"/>
      <c r="G37" s="73">
        <f>E37</f>
        <v>9229301</v>
      </c>
      <c r="H37" s="73">
        <f>H35+G37</f>
        <v>6909326734.8899956</v>
      </c>
      <c r="I37" s="29"/>
      <c r="J37" s="29"/>
      <c r="K37" s="29"/>
      <c r="L37" s="29"/>
      <c r="M37" s="29"/>
      <c r="N37" s="29"/>
      <c r="O37" s="29"/>
      <c r="P37" s="29"/>
      <c r="Q37" s="29"/>
      <c r="R37" s="30"/>
    </row>
    <row r="38" spans="1:18" ht="18" customHeight="1" x14ac:dyDescent="0.3">
      <c r="A38" s="22">
        <v>46295</v>
      </c>
      <c r="B38" s="26"/>
      <c r="C38" s="27"/>
      <c r="D38" s="44" t="s">
        <v>259</v>
      </c>
      <c r="E38" s="31"/>
      <c r="F38" s="48">
        <v>15000</v>
      </c>
      <c r="G38" s="25">
        <f>G37-F38</f>
        <v>9214301</v>
      </c>
      <c r="H38" s="25">
        <f>H37-F38</f>
        <v>6909311734.8899956</v>
      </c>
      <c r="I38" s="29"/>
      <c r="J38" s="29"/>
      <c r="K38" s="29"/>
      <c r="L38" s="29"/>
      <c r="M38" s="29"/>
      <c r="N38" s="29"/>
      <c r="O38" s="29"/>
      <c r="P38" s="29"/>
      <c r="Q38" s="29"/>
      <c r="R38" s="30"/>
    </row>
    <row r="39" spans="1:18" ht="18" customHeight="1" x14ac:dyDescent="0.25">
      <c r="A39" s="74"/>
      <c r="B39" s="75"/>
      <c r="C39" s="76"/>
      <c r="D39" s="77" t="s">
        <v>76</v>
      </c>
      <c r="E39" s="92">
        <f>SUM(E36:E38)</f>
        <v>9229301</v>
      </c>
      <c r="F39" s="92">
        <f>SUM(F36:F38)</f>
        <v>15000</v>
      </c>
      <c r="G39" s="93">
        <f>E39-F39</f>
        <v>9214301</v>
      </c>
      <c r="H39" s="25">
        <f>H38</f>
        <v>6909311734.8899956</v>
      </c>
      <c r="I39" s="194"/>
      <c r="J39" s="216">
        <v>9214301</v>
      </c>
      <c r="K39" s="29"/>
      <c r="L39" s="29"/>
      <c r="M39" s="29"/>
      <c r="N39" s="29"/>
      <c r="O39" s="29"/>
      <c r="P39" s="29"/>
      <c r="Q39" s="29"/>
      <c r="R39" s="30"/>
    </row>
    <row r="40" spans="1:18" ht="18" customHeight="1" x14ac:dyDescent="0.3">
      <c r="A40" s="22"/>
      <c r="B40" s="26"/>
      <c r="C40" s="27"/>
      <c r="D40" s="66"/>
      <c r="E40" s="31"/>
      <c r="F40" s="48"/>
      <c r="G40" s="25"/>
      <c r="H40" s="25"/>
      <c r="I40" s="29"/>
      <c r="J40" s="29"/>
      <c r="K40" s="29"/>
      <c r="L40" s="29"/>
      <c r="M40" s="29"/>
      <c r="N40" s="29"/>
      <c r="O40" s="29"/>
      <c r="P40" s="29"/>
      <c r="Q40" s="29"/>
      <c r="R40" s="30"/>
    </row>
    <row r="41" spans="1:18" ht="18" customHeight="1" x14ac:dyDescent="0.3">
      <c r="A41" s="67">
        <v>46266</v>
      </c>
      <c r="B41" s="68"/>
      <c r="C41" s="69"/>
      <c r="D41" s="70" t="s">
        <v>18</v>
      </c>
      <c r="E41" s="71">
        <f>agst26!G46</f>
        <v>1918827214.8700008</v>
      </c>
      <c r="F41" s="72"/>
      <c r="G41" s="73">
        <f>E41</f>
        <v>1918827214.8700008</v>
      </c>
      <c r="H41" s="73">
        <f>H39+G41</f>
        <v>8828138949.7599964</v>
      </c>
      <c r="I41" s="29"/>
      <c r="K41" s="29"/>
      <c r="L41" s="29"/>
      <c r="M41" s="29"/>
      <c r="N41" s="29"/>
      <c r="O41" s="29"/>
      <c r="P41" s="29"/>
      <c r="Q41" s="29"/>
      <c r="R41" s="30"/>
    </row>
    <row r="42" spans="1:18" ht="18" customHeight="1" x14ac:dyDescent="0.3">
      <c r="A42" s="22">
        <v>46273.341238425928</v>
      </c>
      <c r="B42" s="26"/>
      <c r="C42" s="27"/>
      <c r="D42" s="28" t="s">
        <v>248</v>
      </c>
      <c r="E42" s="189">
        <v>292124000</v>
      </c>
      <c r="F42" s="189"/>
      <c r="G42" s="25">
        <f>(G41+E42)-F42</f>
        <v>2210951214.8700008</v>
      </c>
      <c r="H42" s="25">
        <f>(H41+E42)-F42</f>
        <v>9120262949.7599964</v>
      </c>
      <c r="I42" s="29"/>
      <c r="J42" s="29"/>
      <c r="K42" s="29"/>
      <c r="L42" s="29"/>
      <c r="M42" s="29"/>
      <c r="N42" s="29"/>
      <c r="O42" s="29"/>
      <c r="P42" s="29"/>
      <c r="Q42" s="29"/>
      <c r="R42" s="30"/>
    </row>
    <row r="43" spans="1:18" ht="22.05" customHeight="1" x14ac:dyDescent="0.3">
      <c r="A43" s="22">
        <v>46273.341238425928</v>
      </c>
      <c r="B43" s="26"/>
      <c r="C43" s="27"/>
      <c r="D43" s="28" t="s">
        <v>298</v>
      </c>
      <c r="E43" s="189"/>
      <c r="F43" s="189">
        <v>2100000000</v>
      </c>
      <c r="G43" s="25">
        <f t="shared" ref="G43" si="9">(G42+E43)-F43</f>
        <v>110951214.87000084</v>
      </c>
      <c r="H43" s="25">
        <f t="shared" ref="H43" si="10">(H42+E43)-F43</f>
        <v>7020262949.7599964</v>
      </c>
      <c r="I43"/>
    </row>
    <row r="44" spans="1:18" ht="22.05" customHeight="1" x14ac:dyDescent="0.3">
      <c r="A44" s="22">
        <v>46295.607754629629</v>
      </c>
      <c r="B44" s="26"/>
      <c r="C44" s="27"/>
      <c r="D44" s="28" t="s">
        <v>248</v>
      </c>
      <c r="E44" s="189">
        <v>173540500</v>
      </c>
      <c r="F44" s="189"/>
      <c r="G44" s="25">
        <f t="shared" ref="G44:G45" si="11">(G43+E44)-F44</f>
        <v>284491714.87000084</v>
      </c>
      <c r="H44" s="25">
        <f t="shared" ref="H44:H45" si="12">(H43+E44)-F44</f>
        <v>7193803449.7599964</v>
      </c>
      <c r="I44"/>
    </row>
    <row r="45" spans="1:18" ht="22.05" customHeight="1" thickBot="1" x14ac:dyDescent="0.35">
      <c r="A45" s="22">
        <v>46295.607754629629</v>
      </c>
      <c r="B45" s="26"/>
      <c r="C45" s="27"/>
      <c r="D45" s="28" t="s">
        <v>34</v>
      </c>
      <c r="E45" s="23"/>
      <c r="F45" s="31">
        <v>15000</v>
      </c>
      <c r="G45" s="25">
        <f t="shared" si="11"/>
        <v>284476714.87000084</v>
      </c>
      <c r="H45" s="25">
        <f t="shared" si="12"/>
        <v>7193788449.7599964</v>
      </c>
    </row>
    <row r="46" spans="1:18" ht="18" customHeight="1" x14ac:dyDescent="0.3">
      <c r="A46" s="22"/>
      <c r="B46" s="26"/>
      <c r="C46" s="27"/>
      <c r="D46" s="77" t="s">
        <v>76</v>
      </c>
      <c r="E46" s="92">
        <f>SUM(E41:E45)</f>
        <v>2384491714.8700008</v>
      </c>
      <c r="F46" s="92">
        <f>SUM(F42:F45)</f>
        <v>2100015000</v>
      </c>
      <c r="G46" s="93">
        <f>E46-F46</f>
        <v>284476714.87000084</v>
      </c>
      <c r="H46" s="25">
        <f>H45</f>
        <v>7193788449.7599964</v>
      </c>
      <c r="I46" t="s">
        <v>883</v>
      </c>
      <c r="J46" s="217">
        <v>284476714.87</v>
      </c>
      <c r="K46" s="29"/>
      <c r="L46" s="29"/>
      <c r="M46" s="29"/>
      <c r="N46" s="29"/>
      <c r="O46" s="29"/>
      <c r="P46" s="29"/>
      <c r="Q46" s="29"/>
      <c r="R46" s="30"/>
    </row>
    <row r="47" spans="1:18" ht="18" customHeight="1" x14ac:dyDescent="0.3">
      <c r="A47" s="22"/>
      <c r="B47" s="26"/>
      <c r="C47" s="27"/>
      <c r="D47" s="28"/>
      <c r="E47" s="31"/>
      <c r="F47" s="24"/>
      <c r="G47" s="25"/>
      <c r="H47" s="25"/>
      <c r="I47" s="29"/>
      <c r="J47" s="29"/>
      <c r="K47" s="29"/>
      <c r="L47" s="29"/>
      <c r="M47" s="29"/>
      <c r="N47" s="29"/>
      <c r="O47" s="29"/>
      <c r="P47" s="29"/>
      <c r="Q47" s="29"/>
      <c r="R47" s="30"/>
    </row>
    <row r="48" spans="1:18" ht="18" customHeight="1" x14ac:dyDescent="0.3">
      <c r="A48" s="67">
        <v>46266</v>
      </c>
      <c r="B48" s="68"/>
      <c r="C48" s="69"/>
      <c r="D48" s="70" t="s">
        <v>24</v>
      </c>
      <c r="E48" s="71">
        <f>agst26!G133</f>
        <v>361550083.28000355</v>
      </c>
      <c r="F48" s="72"/>
      <c r="G48" s="73">
        <f>E48</f>
        <v>361550083.28000355</v>
      </c>
      <c r="H48" s="73">
        <f>H46+G48</f>
        <v>7555338533.04</v>
      </c>
      <c r="I48" s="29"/>
      <c r="J48" s="29"/>
      <c r="K48" s="29"/>
      <c r="L48" s="29"/>
      <c r="M48" s="29"/>
      <c r="N48" s="29"/>
      <c r="O48" s="29"/>
      <c r="P48" s="29"/>
      <c r="Q48" s="29"/>
      <c r="R48" s="30"/>
    </row>
    <row r="49" spans="1:18" ht="18" customHeight="1" x14ac:dyDescent="0.3">
      <c r="A49" s="22">
        <v>46267.270243055558</v>
      </c>
      <c r="B49" s="26"/>
      <c r="C49" s="27"/>
      <c r="D49" s="28" t="s">
        <v>888</v>
      </c>
      <c r="E49" s="189"/>
      <c r="F49" s="189">
        <v>66485000</v>
      </c>
      <c r="G49" s="25">
        <f t="shared" ref="G49:G80" si="13">(G48+E49)-F49</f>
        <v>295065083.28000355</v>
      </c>
      <c r="H49" s="25">
        <f t="shared" ref="H49:H80" si="14">(H48+E49)-F49</f>
        <v>7488853533.04</v>
      </c>
      <c r="I49"/>
      <c r="J49"/>
      <c r="K49" s="29"/>
      <c r="L49" s="29"/>
      <c r="M49" s="29"/>
      <c r="N49" s="29"/>
      <c r="O49" s="29"/>
      <c r="P49" s="29"/>
      <c r="Q49" s="29"/>
      <c r="R49" s="30"/>
    </row>
    <row r="50" spans="1:18" ht="18" customHeight="1" x14ac:dyDescent="0.3">
      <c r="A50" s="22">
        <v>46267.270254629628</v>
      </c>
      <c r="B50" s="26"/>
      <c r="C50" s="27"/>
      <c r="D50" s="28" t="s">
        <v>889</v>
      </c>
      <c r="E50" s="189"/>
      <c r="F50" s="189">
        <v>201116000</v>
      </c>
      <c r="G50" s="25">
        <f t="shared" si="13"/>
        <v>93949083.280003548</v>
      </c>
      <c r="H50" s="25">
        <f t="shared" si="14"/>
        <v>7287737533.04</v>
      </c>
      <c r="I50"/>
      <c r="J50"/>
      <c r="K50" s="29"/>
      <c r="L50" s="29"/>
      <c r="M50" s="29"/>
      <c r="N50" s="29"/>
      <c r="O50" s="29"/>
      <c r="P50" s="29"/>
      <c r="Q50" s="29"/>
      <c r="R50" s="30"/>
    </row>
    <row r="51" spans="1:18" ht="18" customHeight="1" x14ac:dyDescent="0.3">
      <c r="A51" s="22">
        <v>46267.270266203705</v>
      </c>
      <c r="B51" s="26"/>
      <c r="C51" s="27"/>
      <c r="D51" s="28" t="s">
        <v>890</v>
      </c>
      <c r="E51" s="189"/>
      <c r="F51" s="189">
        <v>61720000</v>
      </c>
      <c r="G51" s="25">
        <f t="shared" si="13"/>
        <v>32229083.280003548</v>
      </c>
      <c r="H51" s="25">
        <f t="shared" si="14"/>
        <v>7226017533.04</v>
      </c>
      <c r="I51"/>
      <c r="J51"/>
      <c r="K51" s="29"/>
      <c r="L51" s="29"/>
      <c r="M51" s="29"/>
      <c r="N51" s="29"/>
      <c r="O51" s="29"/>
      <c r="P51" s="29"/>
      <c r="Q51" s="29"/>
      <c r="R51" s="30"/>
    </row>
    <row r="52" spans="1:18" ht="18" customHeight="1" x14ac:dyDescent="0.3">
      <c r="A52" s="22">
        <v>46267.270277777781</v>
      </c>
      <c r="B52" s="26"/>
      <c r="C52" s="27"/>
      <c r="D52" s="28" t="s">
        <v>51</v>
      </c>
      <c r="E52" s="189"/>
      <c r="F52" s="189">
        <v>2500</v>
      </c>
      <c r="G52" s="25">
        <f t="shared" si="13"/>
        <v>32226583.280003548</v>
      </c>
      <c r="H52" s="25">
        <f t="shared" si="14"/>
        <v>7226015033.04</v>
      </c>
      <c r="I52"/>
      <c r="J52"/>
      <c r="K52" s="29"/>
      <c r="L52" s="29"/>
      <c r="M52" s="29"/>
      <c r="N52" s="29"/>
      <c r="O52" s="29"/>
      <c r="P52" s="29"/>
      <c r="Q52" s="29"/>
      <c r="R52" s="30"/>
    </row>
    <row r="53" spans="1:18" ht="18" customHeight="1" x14ac:dyDescent="0.3">
      <c r="A53" s="22">
        <v>46267.270277777781</v>
      </c>
      <c r="B53" s="26"/>
      <c r="C53" s="27"/>
      <c r="D53" s="28" t="s">
        <v>891</v>
      </c>
      <c r="E53" s="189"/>
      <c r="F53" s="189">
        <v>4525000</v>
      </c>
      <c r="G53" s="25">
        <f t="shared" si="13"/>
        <v>27701583.280003548</v>
      </c>
      <c r="H53" s="25">
        <f t="shared" si="14"/>
        <v>7221490033.04</v>
      </c>
      <c r="I53"/>
      <c r="J53"/>
      <c r="K53" s="29"/>
      <c r="L53" s="29"/>
      <c r="M53" s="29"/>
      <c r="N53" s="29"/>
      <c r="O53" s="29"/>
      <c r="P53" s="29"/>
      <c r="Q53" s="29"/>
      <c r="R53" s="30"/>
    </row>
    <row r="54" spans="1:18" ht="18" customHeight="1" x14ac:dyDescent="0.3">
      <c r="A54" s="22">
        <v>46267.35900462963</v>
      </c>
      <c r="B54" s="26"/>
      <c r="C54" s="27"/>
      <c r="D54" s="28" t="s">
        <v>892</v>
      </c>
      <c r="E54" s="189">
        <v>158680</v>
      </c>
      <c r="F54" s="189"/>
      <c r="G54" s="25">
        <f t="shared" si="13"/>
        <v>27860263.280003548</v>
      </c>
      <c r="H54" s="25">
        <f t="shared" si="14"/>
        <v>7221648713.04</v>
      </c>
      <c r="I54"/>
      <c r="J54"/>
      <c r="K54" s="29"/>
      <c r="L54" s="29"/>
      <c r="M54" s="29"/>
      <c r="N54" s="29"/>
      <c r="O54" s="29"/>
      <c r="P54" s="29"/>
      <c r="Q54" s="29"/>
      <c r="R54" s="30"/>
    </row>
    <row r="55" spans="1:18" ht="18" customHeight="1" x14ac:dyDescent="0.3">
      <c r="A55" s="22">
        <v>46268.027939814812</v>
      </c>
      <c r="B55" s="26"/>
      <c r="C55" s="27"/>
      <c r="D55" s="28" t="s">
        <v>34</v>
      </c>
      <c r="E55" s="189"/>
      <c r="F55" s="189">
        <v>10000</v>
      </c>
      <c r="G55" s="25">
        <f t="shared" si="13"/>
        <v>27850263.280003548</v>
      </c>
      <c r="H55" s="25">
        <f t="shared" si="14"/>
        <v>7221638713.04</v>
      </c>
      <c r="I55"/>
      <c r="J55"/>
      <c r="K55" s="29"/>
      <c r="L55" s="29"/>
      <c r="M55" s="29"/>
      <c r="N55" s="29"/>
      <c r="O55" s="29"/>
      <c r="P55" s="29"/>
      <c r="Q55" s="29"/>
      <c r="R55" s="30"/>
    </row>
    <row r="56" spans="1:18" ht="18" customHeight="1" x14ac:dyDescent="0.3">
      <c r="A56" s="22">
        <v>46268.381377314814</v>
      </c>
      <c r="B56" s="26"/>
      <c r="C56" s="27"/>
      <c r="D56" s="28" t="s">
        <v>252</v>
      </c>
      <c r="E56" s="189">
        <v>1000000000</v>
      </c>
      <c r="F56" s="189"/>
      <c r="G56" s="25">
        <f t="shared" si="13"/>
        <v>1027850263.2800035</v>
      </c>
      <c r="H56" s="25">
        <f t="shared" si="14"/>
        <v>8221638713.04</v>
      </c>
      <c r="I56"/>
      <c r="J56"/>
      <c r="K56" s="29"/>
      <c r="L56" s="29"/>
      <c r="M56" s="29"/>
      <c r="N56" s="29"/>
      <c r="O56" s="29"/>
      <c r="P56" s="29"/>
      <c r="Q56" s="29"/>
      <c r="R56" s="30"/>
    </row>
    <row r="57" spans="1:18" ht="18" customHeight="1" x14ac:dyDescent="0.3">
      <c r="A57" s="22">
        <v>46268.381377314814</v>
      </c>
      <c r="B57" s="26"/>
      <c r="C57" s="27"/>
      <c r="D57" s="28" t="s">
        <v>298</v>
      </c>
      <c r="E57" s="114">
        <v>1000000000</v>
      </c>
      <c r="F57" s="114"/>
      <c r="G57" s="25">
        <f t="shared" si="13"/>
        <v>2027850263.2800035</v>
      </c>
      <c r="H57" s="25">
        <f t="shared" si="14"/>
        <v>9221638713.0400009</v>
      </c>
      <c r="I57"/>
      <c r="J57"/>
      <c r="K57" s="29"/>
      <c r="L57" s="29"/>
      <c r="M57" s="29"/>
      <c r="N57" s="29"/>
      <c r="O57" s="29"/>
      <c r="P57" s="29"/>
      <c r="Q57" s="29"/>
      <c r="R57" s="30"/>
    </row>
    <row r="58" spans="1:18" ht="18" customHeight="1" x14ac:dyDescent="0.3">
      <c r="A58" s="22">
        <v>46268.383148148147</v>
      </c>
      <c r="B58" s="26"/>
      <c r="C58" s="27"/>
      <c r="D58" s="28" t="s">
        <v>893</v>
      </c>
      <c r="E58" s="114"/>
      <c r="F58" s="114">
        <v>39260000</v>
      </c>
      <c r="G58" s="25">
        <f t="shared" si="13"/>
        <v>1988590263.2800035</v>
      </c>
      <c r="H58" s="25">
        <f t="shared" si="14"/>
        <v>9182378713.0400009</v>
      </c>
      <c r="I58"/>
      <c r="J58"/>
      <c r="K58" s="29"/>
      <c r="L58" s="29"/>
      <c r="M58" s="29"/>
      <c r="N58" s="29"/>
      <c r="O58" s="29"/>
      <c r="P58" s="29"/>
      <c r="Q58" s="29"/>
      <c r="R58" s="30"/>
    </row>
    <row r="59" spans="1:18" ht="18" customHeight="1" x14ac:dyDescent="0.3">
      <c r="A59" s="22">
        <v>46268.543055555558</v>
      </c>
      <c r="B59" s="26"/>
      <c r="C59" s="27"/>
      <c r="D59" s="28" t="s">
        <v>894</v>
      </c>
      <c r="E59" s="114">
        <v>26589800</v>
      </c>
      <c r="F59" s="114"/>
      <c r="G59" s="25">
        <f t="shared" si="13"/>
        <v>2015180063.2800035</v>
      </c>
      <c r="H59" s="25">
        <f t="shared" si="14"/>
        <v>9208968513.0400009</v>
      </c>
      <c r="I59"/>
      <c r="J59"/>
      <c r="K59" s="29"/>
      <c r="L59" s="29"/>
      <c r="M59" s="29"/>
      <c r="N59" s="29"/>
      <c r="O59" s="29"/>
      <c r="P59" s="29"/>
      <c r="Q59" s="29"/>
      <c r="R59" s="30"/>
    </row>
    <row r="60" spans="1:18" ht="18" customHeight="1" x14ac:dyDescent="0.3">
      <c r="A60" s="22">
        <v>46268.715775462966</v>
      </c>
      <c r="B60" s="26"/>
      <c r="C60" s="27"/>
      <c r="D60" s="28" t="s">
        <v>895</v>
      </c>
      <c r="E60" s="189"/>
      <c r="F60" s="189">
        <v>314402000</v>
      </c>
      <c r="G60" s="25">
        <f t="shared" si="13"/>
        <v>1700778063.2800035</v>
      </c>
      <c r="H60" s="25">
        <f t="shared" si="14"/>
        <v>8894566513.0400009</v>
      </c>
      <c r="I60"/>
      <c r="J60"/>
      <c r="K60" s="29"/>
      <c r="L60" s="29"/>
      <c r="M60" s="29"/>
      <c r="N60" s="29"/>
      <c r="O60" s="29"/>
      <c r="P60" s="29"/>
      <c r="Q60" s="29"/>
      <c r="R60" s="30"/>
    </row>
    <row r="61" spans="1:18" ht="18" customHeight="1" x14ac:dyDescent="0.3">
      <c r="A61" s="22">
        <v>46268.715787037036</v>
      </c>
      <c r="B61" s="26"/>
      <c r="C61" s="27"/>
      <c r="D61" s="28" t="s">
        <v>896</v>
      </c>
      <c r="E61" s="189"/>
      <c r="F61" s="189">
        <v>1000000</v>
      </c>
      <c r="G61" s="25">
        <f t="shared" si="13"/>
        <v>1699778063.2800035</v>
      </c>
      <c r="H61" s="25">
        <f t="shared" si="14"/>
        <v>8893566513.0400009</v>
      </c>
      <c r="I61"/>
      <c r="J61"/>
      <c r="K61" s="29"/>
      <c r="L61" s="29"/>
      <c r="M61" s="29"/>
      <c r="N61" s="29"/>
      <c r="O61" s="29"/>
      <c r="P61" s="29"/>
      <c r="Q61" s="29"/>
      <c r="R61" s="30"/>
    </row>
    <row r="62" spans="1:18" ht="18" customHeight="1" x14ac:dyDescent="0.3">
      <c r="A62" s="22">
        <v>46268.715787037036</v>
      </c>
      <c r="B62" s="26"/>
      <c r="C62" s="27"/>
      <c r="D62" s="28" t="s">
        <v>51</v>
      </c>
      <c r="E62" s="189"/>
      <c r="F62" s="189">
        <v>2500</v>
      </c>
      <c r="G62" s="25">
        <f t="shared" si="13"/>
        <v>1699775563.2800035</v>
      </c>
      <c r="H62" s="25">
        <f t="shared" si="14"/>
        <v>8893564013.0400009</v>
      </c>
      <c r="I62"/>
      <c r="J62"/>
      <c r="K62" s="29"/>
      <c r="L62" s="29"/>
      <c r="M62" s="29"/>
      <c r="N62" s="29"/>
      <c r="O62" s="29"/>
      <c r="P62" s="29"/>
      <c r="Q62" s="29"/>
      <c r="R62" s="30"/>
    </row>
    <row r="63" spans="1:18" ht="18" customHeight="1" x14ac:dyDescent="0.3">
      <c r="A63" s="22">
        <v>46268.715787037036</v>
      </c>
      <c r="B63" s="26"/>
      <c r="C63" s="27"/>
      <c r="D63" s="28" t="s">
        <v>897</v>
      </c>
      <c r="E63" s="189"/>
      <c r="F63" s="189">
        <v>354990350</v>
      </c>
      <c r="G63" s="25">
        <f t="shared" si="13"/>
        <v>1344785213.2800035</v>
      </c>
      <c r="H63" s="25">
        <f t="shared" si="14"/>
        <v>8538573663.0400009</v>
      </c>
      <c r="I63"/>
      <c r="J63"/>
      <c r="K63" s="29"/>
      <c r="L63" s="29"/>
      <c r="M63" s="29"/>
      <c r="N63" s="29"/>
      <c r="O63" s="29"/>
      <c r="P63" s="29"/>
      <c r="Q63" s="29"/>
      <c r="R63" s="30"/>
    </row>
    <row r="64" spans="1:18" ht="18" customHeight="1" x14ac:dyDescent="0.3">
      <c r="A64" s="22">
        <v>46273.555798611109</v>
      </c>
      <c r="B64" s="26"/>
      <c r="C64" s="27"/>
      <c r="D64" s="28" t="s">
        <v>51</v>
      </c>
      <c r="E64" s="189"/>
      <c r="F64" s="189">
        <v>25000</v>
      </c>
      <c r="G64" s="25">
        <f t="shared" si="13"/>
        <v>1344760213.2800035</v>
      </c>
      <c r="H64" s="25">
        <f t="shared" si="14"/>
        <v>8538548663.0400009</v>
      </c>
      <c r="I64"/>
      <c r="J64"/>
      <c r="K64" s="29"/>
      <c r="L64" s="29"/>
      <c r="M64" s="29"/>
      <c r="N64" s="29"/>
      <c r="O64" s="29"/>
      <c r="P64" s="29"/>
      <c r="Q64" s="29"/>
      <c r="R64" s="30"/>
    </row>
    <row r="65" spans="1:18" ht="18" customHeight="1" x14ac:dyDescent="0.3">
      <c r="A65" s="22">
        <v>46273.555798611109</v>
      </c>
      <c r="B65" s="26"/>
      <c r="C65" s="27"/>
      <c r="D65" s="28" t="s">
        <v>898</v>
      </c>
      <c r="E65" s="189"/>
      <c r="F65" s="189">
        <v>400000000</v>
      </c>
      <c r="G65" s="25">
        <f t="shared" si="13"/>
        <v>944760213.28000355</v>
      </c>
      <c r="H65" s="25">
        <f t="shared" si="14"/>
        <v>8138548663.0400009</v>
      </c>
      <c r="I65"/>
      <c r="J65"/>
      <c r="K65" s="29"/>
      <c r="L65" s="29"/>
      <c r="M65" s="29"/>
      <c r="N65" s="29"/>
      <c r="O65" s="29"/>
      <c r="P65" s="29"/>
      <c r="Q65" s="29"/>
      <c r="R65" s="30"/>
    </row>
    <row r="66" spans="1:18" ht="18" customHeight="1" x14ac:dyDescent="0.3">
      <c r="A66" s="22">
        <v>46273.606527777774</v>
      </c>
      <c r="B66" s="26"/>
      <c r="C66" s="27"/>
      <c r="D66" s="28" t="s">
        <v>766</v>
      </c>
      <c r="E66" s="189">
        <v>600000000</v>
      </c>
      <c r="F66" s="189"/>
      <c r="G66" s="25">
        <f t="shared" si="13"/>
        <v>1544760213.2800035</v>
      </c>
      <c r="H66" s="25">
        <f t="shared" si="14"/>
        <v>8738548663.0400009</v>
      </c>
      <c r="I66"/>
      <c r="J66"/>
      <c r="K66" s="29"/>
      <c r="L66" s="29"/>
      <c r="M66" s="29"/>
      <c r="N66" s="29"/>
      <c r="O66" s="29"/>
      <c r="P66" s="29"/>
      <c r="Q66" s="29"/>
      <c r="R66" s="30"/>
    </row>
    <row r="67" spans="1:18" ht="18" customHeight="1" x14ac:dyDescent="0.3">
      <c r="A67" s="22">
        <v>46273.606539351851</v>
      </c>
      <c r="B67" s="26"/>
      <c r="C67" s="27"/>
      <c r="D67" s="28" t="s">
        <v>298</v>
      </c>
      <c r="E67" s="189">
        <v>1000000000</v>
      </c>
      <c r="F67" s="189"/>
      <c r="G67" s="25">
        <f t="shared" si="13"/>
        <v>2544760213.2800035</v>
      </c>
      <c r="H67" s="25">
        <f t="shared" si="14"/>
        <v>9738548663.0400009</v>
      </c>
      <c r="I67"/>
      <c r="J67"/>
      <c r="K67" s="29"/>
      <c r="L67" s="29"/>
      <c r="M67" s="29"/>
      <c r="N67" s="29"/>
      <c r="O67" s="29"/>
      <c r="P67" s="29"/>
      <c r="Q67" s="29"/>
      <c r="R67" s="30"/>
    </row>
    <row r="68" spans="1:18" ht="18" customHeight="1" x14ac:dyDescent="0.3">
      <c r="A68" s="22">
        <v>46273.606539351851</v>
      </c>
      <c r="B68" s="26"/>
      <c r="C68" s="27"/>
      <c r="D68" s="28" t="s">
        <v>298</v>
      </c>
      <c r="E68" s="189">
        <v>2100000000</v>
      </c>
      <c r="F68" s="189"/>
      <c r="G68" s="25">
        <f t="shared" si="13"/>
        <v>4644760213.2800035</v>
      </c>
      <c r="H68" s="25">
        <f t="shared" si="14"/>
        <v>11838548663.040001</v>
      </c>
      <c r="I68"/>
      <c r="J68"/>
      <c r="K68" s="29"/>
      <c r="L68" s="29"/>
      <c r="M68" s="29"/>
      <c r="N68" s="29"/>
      <c r="O68" s="29"/>
      <c r="P68" s="29"/>
      <c r="Q68" s="29"/>
      <c r="R68" s="30"/>
    </row>
    <row r="69" spans="1:18" ht="18" customHeight="1" x14ac:dyDescent="0.3">
      <c r="A69" s="22">
        <v>46273.606550925928</v>
      </c>
      <c r="B69" s="26"/>
      <c r="C69" s="27"/>
      <c r="D69" s="28" t="s">
        <v>252</v>
      </c>
      <c r="E69" s="114">
        <v>3400000000</v>
      </c>
      <c r="F69" s="114"/>
      <c r="G69" s="25">
        <f t="shared" si="13"/>
        <v>8044760213.2800035</v>
      </c>
      <c r="H69" s="25">
        <f t="shared" si="14"/>
        <v>15238548663.040001</v>
      </c>
      <c r="I69"/>
      <c r="J69"/>
      <c r="K69" s="29"/>
      <c r="L69" s="29"/>
      <c r="M69" s="29"/>
      <c r="N69" s="29"/>
      <c r="O69" s="29"/>
      <c r="P69" s="29"/>
      <c r="Q69" s="29"/>
      <c r="R69" s="30"/>
    </row>
    <row r="70" spans="1:18" ht="18" customHeight="1" x14ac:dyDescent="0.3">
      <c r="A70" s="22">
        <v>46273.631481481483</v>
      </c>
      <c r="B70" s="26"/>
      <c r="C70" s="27"/>
      <c r="D70" s="28" t="s">
        <v>899</v>
      </c>
      <c r="E70" s="189">
        <v>49111552</v>
      </c>
      <c r="F70" s="189"/>
      <c r="G70" s="25">
        <f t="shared" si="13"/>
        <v>8093871765.2800035</v>
      </c>
      <c r="H70" s="25">
        <f t="shared" si="14"/>
        <v>15287660215.040001</v>
      </c>
      <c r="I70"/>
      <c r="J70"/>
      <c r="K70" s="29"/>
      <c r="L70" s="29"/>
      <c r="M70" s="29"/>
      <c r="N70" s="29"/>
      <c r="O70" s="29"/>
      <c r="P70" s="29"/>
      <c r="Q70" s="29"/>
      <c r="R70" s="30"/>
    </row>
    <row r="71" spans="1:18" ht="18" customHeight="1" x14ac:dyDescent="0.3">
      <c r="A71" s="22">
        <v>46274.572581018518</v>
      </c>
      <c r="B71" s="26"/>
      <c r="C71" s="27"/>
      <c r="D71" s="28" t="s">
        <v>900</v>
      </c>
      <c r="E71" s="189"/>
      <c r="F71" s="189">
        <v>4830000</v>
      </c>
      <c r="G71" s="25">
        <f t="shared" si="13"/>
        <v>8089041765.2800035</v>
      </c>
      <c r="H71" s="25">
        <f t="shared" si="14"/>
        <v>15282830215.040001</v>
      </c>
      <c r="I71"/>
      <c r="J71"/>
      <c r="K71" s="29"/>
      <c r="L71" s="29"/>
      <c r="M71" s="29"/>
      <c r="N71" s="29"/>
      <c r="O71" s="29"/>
      <c r="P71" s="29"/>
      <c r="Q71" s="29"/>
      <c r="R71" s="30"/>
    </row>
    <row r="72" spans="1:18" ht="18" customHeight="1" x14ac:dyDescent="0.3">
      <c r="A72" s="22">
        <v>46274.572581018518</v>
      </c>
      <c r="B72" s="26"/>
      <c r="C72" s="27"/>
      <c r="D72" s="28" t="s">
        <v>901</v>
      </c>
      <c r="E72" s="189"/>
      <c r="F72" s="189">
        <v>72000000</v>
      </c>
      <c r="G72" s="25">
        <f t="shared" si="13"/>
        <v>8017041765.2800035</v>
      </c>
      <c r="H72" s="25">
        <f t="shared" si="14"/>
        <v>15210830215.040001</v>
      </c>
      <c r="I72"/>
      <c r="J72"/>
      <c r="K72" s="29"/>
      <c r="L72" s="29"/>
      <c r="M72" s="29"/>
      <c r="N72" s="29"/>
      <c r="O72" s="29"/>
      <c r="P72" s="29"/>
      <c r="Q72" s="29"/>
      <c r="R72" s="30"/>
    </row>
    <row r="73" spans="1:18" ht="18" customHeight="1" x14ac:dyDescent="0.3">
      <c r="A73" s="22">
        <v>46274.572592592594</v>
      </c>
      <c r="B73" s="26"/>
      <c r="C73" s="27"/>
      <c r="D73" s="28" t="s">
        <v>902</v>
      </c>
      <c r="E73" s="189"/>
      <c r="F73" s="189">
        <v>64805000</v>
      </c>
      <c r="G73" s="25">
        <f t="shared" si="13"/>
        <v>7952236765.2800035</v>
      </c>
      <c r="H73" s="25">
        <f t="shared" si="14"/>
        <v>15146025215.040001</v>
      </c>
      <c r="I73"/>
      <c r="J73"/>
      <c r="K73" s="29"/>
      <c r="L73" s="29"/>
      <c r="M73" s="29"/>
      <c r="N73" s="29"/>
      <c r="O73" s="29"/>
      <c r="P73" s="29"/>
      <c r="Q73" s="29"/>
      <c r="R73" s="30"/>
    </row>
    <row r="74" spans="1:18" ht="18" customHeight="1" x14ac:dyDescent="0.3">
      <c r="A74" s="22">
        <v>46274.572592592594</v>
      </c>
      <c r="B74" s="26"/>
      <c r="C74" s="27"/>
      <c r="D74" s="28" t="s">
        <v>903</v>
      </c>
      <c r="E74" s="189"/>
      <c r="F74" s="189">
        <v>49170000</v>
      </c>
      <c r="G74" s="25">
        <f t="shared" si="13"/>
        <v>7903066765.2800035</v>
      </c>
      <c r="H74" s="25">
        <f t="shared" si="14"/>
        <v>15096855215.040001</v>
      </c>
      <c r="I74"/>
      <c r="J74"/>
      <c r="K74" s="29"/>
      <c r="L74" s="29"/>
      <c r="M74" s="29"/>
      <c r="N74" s="29"/>
      <c r="O74" s="29"/>
      <c r="P74" s="29"/>
      <c r="Q74" s="29"/>
      <c r="R74" s="30"/>
    </row>
    <row r="75" spans="1:18" ht="18" customHeight="1" x14ac:dyDescent="0.3">
      <c r="A75" s="22">
        <v>46274.572604166664</v>
      </c>
      <c r="B75" s="26"/>
      <c r="C75" s="27"/>
      <c r="D75" s="28" t="s">
        <v>904</v>
      </c>
      <c r="E75" s="189"/>
      <c r="F75" s="189">
        <v>426274000</v>
      </c>
      <c r="G75" s="25">
        <f t="shared" si="13"/>
        <v>7476792765.2800035</v>
      </c>
      <c r="H75" s="25">
        <f t="shared" si="14"/>
        <v>14670581215.040001</v>
      </c>
      <c r="I75"/>
      <c r="J75"/>
      <c r="K75" s="29"/>
      <c r="L75" s="29"/>
      <c r="M75" s="29"/>
      <c r="N75" s="29"/>
      <c r="O75" s="29"/>
      <c r="P75" s="29"/>
      <c r="Q75" s="29"/>
      <c r="R75" s="30"/>
    </row>
    <row r="76" spans="1:18" ht="18" customHeight="1" x14ac:dyDescent="0.3">
      <c r="A76" s="22">
        <v>46274.572604166664</v>
      </c>
      <c r="B76" s="26"/>
      <c r="C76" s="27"/>
      <c r="D76" s="28" t="s">
        <v>905</v>
      </c>
      <c r="E76" s="189"/>
      <c r="F76" s="189">
        <v>280000000</v>
      </c>
      <c r="G76" s="25">
        <f t="shared" si="13"/>
        <v>7196792765.2800035</v>
      </c>
      <c r="H76" s="25">
        <f t="shared" si="14"/>
        <v>14390581215.040001</v>
      </c>
      <c r="I76"/>
      <c r="J76"/>
      <c r="K76" s="29"/>
      <c r="L76" s="29"/>
      <c r="M76" s="29"/>
      <c r="N76" s="29"/>
      <c r="O76" s="29"/>
      <c r="P76" s="29"/>
      <c r="Q76" s="29"/>
      <c r="R76" s="30"/>
    </row>
    <row r="77" spans="1:18" ht="18" customHeight="1" x14ac:dyDescent="0.3">
      <c r="A77" s="22">
        <v>46275.392465277779</v>
      </c>
      <c r="B77" s="26"/>
      <c r="C77" s="27"/>
      <c r="D77" s="28" t="s">
        <v>906</v>
      </c>
      <c r="E77" s="189"/>
      <c r="F77" s="189">
        <v>372410000</v>
      </c>
      <c r="G77" s="25">
        <f t="shared" si="13"/>
        <v>6824382765.2800035</v>
      </c>
      <c r="H77" s="25">
        <f t="shared" si="14"/>
        <v>14018171215.040001</v>
      </c>
      <c r="I77"/>
      <c r="J77"/>
      <c r="K77" s="29"/>
      <c r="L77" s="29"/>
      <c r="M77" s="29"/>
      <c r="N77" s="29"/>
      <c r="O77" s="29"/>
      <c r="P77" s="29"/>
      <c r="Q77" s="29"/>
      <c r="R77" s="30"/>
    </row>
    <row r="78" spans="1:18" ht="18" customHeight="1" x14ac:dyDescent="0.3">
      <c r="A78" s="22">
        <v>46275.392476851855</v>
      </c>
      <c r="B78" s="26"/>
      <c r="C78" s="27"/>
      <c r="D78" s="28" t="s">
        <v>907</v>
      </c>
      <c r="E78" s="189"/>
      <c r="F78" s="189">
        <v>5000000</v>
      </c>
      <c r="G78" s="25">
        <f t="shared" si="13"/>
        <v>6819382765.2800035</v>
      </c>
      <c r="H78" s="25">
        <f t="shared" si="14"/>
        <v>14013171215.040001</v>
      </c>
      <c r="I78"/>
      <c r="J78"/>
      <c r="K78" s="29"/>
      <c r="L78" s="29"/>
      <c r="M78" s="29"/>
      <c r="N78" s="29"/>
      <c r="O78" s="29"/>
      <c r="P78" s="29"/>
      <c r="Q78" s="29"/>
      <c r="R78" s="30"/>
    </row>
    <row r="79" spans="1:18" ht="18" customHeight="1" x14ac:dyDescent="0.3">
      <c r="A79" s="22">
        <v>46276.362546296295</v>
      </c>
      <c r="B79" s="26"/>
      <c r="C79" s="27"/>
      <c r="D79" s="28" t="s">
        <v>908</v>
      </c>
      <c r="E79" s="189">
        <v>142250</v>
      </c>
      <c r="F79" s="189"/>
      <c r="G79" s="25">
        <f t="shared" si="13"/>
        <v>6819525015.2800035</v>
      </c>
      <c r="H79" s="25">
        <f t="shared" si="14"/>
        <v>14013313465.040001</v>
      </c>
      <c r="I79"/>
      <c r="J79"/>
      <c r="K79" s="29"/>
      <c r="L79" s="29"/>
      <c r="M79" s="29"/>
      <c r="N79" s="29"/>
      <c r="O79" s="29"/>
      <c r="P79" s="29"/>
      <c r="Q79" s="29"/>
      <c r="R79" s="30"/>
    </row>
    <row r="80" spans="1:18" ht="18" customHeight="1" x14ac:dyDescent="0.3">
      <c r="A80" s="22">
        <v>46276.538310185184</v>
      </c>
      <c r="B80" s="26"/>
      <c r="C80" s="27"/>
      <c r="D80" s="28" t="s">
        <v>909</v>
      </c>
      <c r="E80" s="189"/>
      <c r="F80" s="189">
        <v>10000</v>
      </c>
      <c r="G80" s="25">
        <f t="shared" si="13"/>
        <v>6819515015.2800035</v>
      </c>
      <c r="H80" s="25">
        <f t="shared" si="14"/>
        <v>14013303465.040001</v>
      </c>
      <c r="I80"/>
      <c r="J80"/>
      <c r="K80" s="29"/>
      <c r="L80" s="29"/>
      <c r="M80" s="29"/>
      <c r="N80" s="29"/>
      <c r="O80" s="29"/>
      <c r="P80" s="29"/>
      <c r="Q80" s="29"/>
      <c r="R80" s="30"/>
    </row>
    <row r="81" spans="1:18" ht="18" customHeight="1" x14ac:dyDescent="0.3">
      <c r="A81" s="22">
        <v>46276.538310185184</v>
      </c>
      <c r="B81" s="26"/>
      <c r="C81" s="27"/>
      <c r="D81" s="28" t="s">
        <v>910</v>
      </c>
      <c r="E81" s="189"/>
      <c r="F81" s="189">
        <v>6880000</v>
      </c>
      <c r="G81" s="25">
        <f t="shared" ref="G81:G112" si="15">(G80+E81)-F81</f>
        <v>6812635015.2800035</v>
      </c>
      <c r="H81" s="25">
        <f t="shared" ref="H81:H112" si="16">(H80+E81)-F81</f>
        <v>14006423465.040001</v>
      </c>
      <c r="I81"/>
      <c r="J81"/>
      <c r="K81" s="29"/>
      <c r="L81" s="29"/>
      <c r="M81" s="29"/>
      <c r="N81" s="29"/>
      <c r="O81" s="29"/>
      <c r="P81" s="29"/>
      <c r="Q81" s="29"/>
      <c r="R81" s="30"/>
    </row>
    <row r="82" spans="1:18" ht="18" customHeight="1" x14ac:dyDescent="0.3">
      <c r="A82" s="22">
        <v>46276.53833333333</v>
      </c>
      <c r="B82" s="26"/>
      <c r="C82" s="27"/>
      <c r="D82" s="28" t="s">
        <v>911</v>
      </c>
      <c r="E82" s="189"/>
      <c r="F82" s="189">
        <v>4640000</v>
      </c>
      <c r="G82" s="25">
        <f t="shared" si="15"/>
        <v>6807995015.2800035</v>
      </c>
      <c r="H82" s="25">
        <f t="shared" si="16"/>
        <v>14001783465.040001</v>
      </c>
      <c r="I82"/>
      <c r="J82"/>
      <c r="K82" s="29"/>
      <c r="L82" s="29"/>
      <c r="M82" s="29"/>
      <c r="N82" s="29"/>
      <c r="O82" s="29"/>
      <c r="P82" s="29"/>
      <c r="Q82" s="29"/>
      <c r="R82" s="30"/>
    </row>
    <row r="83" spans="1:18" ht="18" customHeight="1" x14ac:dyDescent="0.3">
      <c r="A83" s="22">
        <v>46276.538356481484</v>
      </c>
      <c r="B83" s="26"/>
      <c r="C83" s="27"/>
      <c r="D83" s="28" t="s">
        <v>912</v>
      </c>
      <c r="E83" s="189"/>
      <c r="F83" s="189">
        <v>24920000</v>
      </c>
      <c r="G83" s="25">
        <f t="shared" si="15"/>
        <v>6783075015.2800035</v>
      </c>
      <c r="H83" s="25">
        <f t="shared" si="16"/>
        <v>13976863465.040001</v>
      </c>
      <c r="I83"/>
      <c r="J83"/>
      <c r="K83" s="29"/>
      <c r="L83" s="29"/>
      <c r="M83" s="29"/>
      <c r="N83" s="29"/>
      <c r="O83" s="29"/>
      <c r="P83" s="29"/>
      <c r="Q83" s="29"/>
      <c r="R83" s="30"/>
    </row>
    <row r="84" spans="1:18" ht="18" customHeight="1" x14ac:dyDescent="0.3">
      <c r="A84" s="22">
        <v>46276.538368055553</v>
      </c>
      <c r="B84" s="26"/>
      <c r="C84" s="27"/>
      <c r="D84" s="28" t="s">
        <v>913</v>
      </c>
      <c r="E84" s="189"/>
      <c r="F84" s="189">
        <v>150000</v>
      </c>
      <c r="G84" s="25">
        <f t="shared" si="15"/>
        <v>6782925015.2800035</v>
      </c>
      <c r="H84" s="25">
        <f t="shared" si="16"/>
        <v>13976713465.040001</v>
      </c>
      <c r="I84"/>
      <c r="J84"/>
      <c r="K84" s="29"/>
      <c r="L84" s="29"/>
      <c r="M84" s="29"/>
      <c r="N84" s="29"/>
      <c r="O84" s="29"/>
      <c r="P84" s="29"/>
      <c r="Q84" s="29"/>
      <c r="R84" s="30"/>
    </row>
    <row r="85" spans="1:18" ht="18" customHeight="1" x14ac:dyDescent="0.3">
      <c r="A85" s="22">
        <v>46276.538506944446</v>
      </c>
      <c r="B85" s="26"/>
      <c r="C85" s="27"/>
      <c r="D85" s="28" t="s">
        <v>914</v>
      </c>
      <c r="E85" s="189"/>
      <c r="F85" s="189">
        <v>3186470</v>
      </c>
      <c r="G85" s="25">
        <f t="shared" si="15"/>
        <v>6779738545.2800035</v>
      </c>
      <c r="H85" s="25">
        <f t="shared" si="16"/>
        <v>13973526995.040001</v>
      </c>
      <c r="I85"/>
      <c r="J85"/>
      <c r="K85" s="29"/>
      <c r="L85" s="29"/>
      <c r="M85" s="29"/>
      <c r="N85" s="29"/>
      <c r="O85" s="29"/>
      <c r="P85" s="29"/>
      <c r="Q85" s="29"/>
      <c r="R85" s="30"/>
    </row>
    <row r="86" spans="1:18" ht="18" customHeight="1" x14ac:dyDescent="0.3">
      <c r="A86" s="22">
        <v>46276.538518518515</v>
      </c>
      <c r="B86" s="26"/>
      <c r="C86" s="27"/>
      <c r="D86" s="28" t="s">
        <v>915</v>
      </c>
      <c r="E86" s="189"/>
      <c r="F86" s="189">
        <v>20000000</v>
      </c>
      <c r="G86" s="25">
        <f t="shared" si="15"/>
        <v>6759738545.2800035</v>
      </c>
      <c r="H86" s="25">
        <f t="shared" si="16"/>
        <v>13953526995.040001</v>
      </c>
      <c r="I86"/>
      <c r="J86"/>
      <c r="K86" s="29"/>
      <c r="L86" s="29"/>
      <c r="M86" s="29"/>
      <c r="N86" s="29"/>
      <c r="O86" s="29"/>
      <c r="P86" s="29"/>
      <c r="Q86" s="29"/>
      <c r="R86" s="30"/>
    </row>
    <row r="87" spans="1:18" ht="18" customHeight="1" x14ac:dyDescent="0.3">
      <c r="A87" s="22">
        <v>46276.538530092592</v>
      </c>
      <c r="B87" s="26"/>
      <c r="C87" s="27"/>
      <c r="D87" s="28" t="s">
        <v>916</v>
      </c>
      <c r="E87" s="189"/>
      <c r="F87" s="189">
        <v>15000000</v>
      </c>
      <c r="G87" s="25">
        <f t="shared" si="15"/>
        <v>6744738545.2800035</v>
      </c>
      <c r="H87" s="25">
        <f t="shared" si="16"/>
        <v>13938526995.040001</v>
      </c>
      <c r="I87"/>
      <c r="J87"/>
      <c r="K87" s="29"/>
      <c r="L87" s="29"/>
      <c r="M87" s="29"/>
      <c r="N87" s="29"/>
      <c r="O87" s="29"/>
      <c r="P87" s="29"/>
      <c r="Q87" s="29"/>
      <c r="R87" s="30"/>
    </row>
    <row r="88" spans="1:18" ht="18" customHeight="1" x14ac:dyDescent="0.3">
      <c r="A88" s="22">
        <v>46276.538530092592</v>
      </c>
      <c r="B88" s="26"/>
      <c r="C88" s="27"/>
      <c r="D88" s="28" t="s">
        <v>917</v>
      </c>
      <c r="E88" s="189"/>
      <c r="F88" s="189">
        <v>6000000</v>
      </c>
      <c r="G88" s="25">
        <f t="shared" si="15"/>
        <v>6738738545.2800035</v>
      </c>
      <c r="H88" s="25">
        <f t="shared" si="16"/>
        <v>13932526995.040001</v>
      </c>
      <c r="I88"/>
      <c r="J88"/>
      <c r="K88" s="29"/>
      <c r="L88" s="29"/>
      <c r="M88" s="29"/>
      <c r="N88" s="29"/>
      <c r="O88" s="29"/>
      <c r="P88" s="29"/>
      <c r="Q88" s="29"/>
      <c r="R88" s="30"/>
    </row>
    <row r="89" spans="1:18" ht="18" customHeight="1" x14ac:dyDescent="0.3">
      <c r="A89" s="22">
        <v>46276.538530092592</v>
      </c>
      <c r="B89" s="26"/>
      <c r="C89" s="27"/>
      <c r="D89" s="28" t="s">
        <v>918</v>
      </c>
      <c r="E89" s="189"/>
      <c r="F89" s="189">
        <v>26665000</v>
      </c>
      <c r="G89" s="25">
        <f t="shared" si="15"/>
        <v>6712073545.2800035</v>
      </c>
      <c r="H89" s="25">
        <f t="shared" si="16"/>
        <v>13905861995.040001</v>
      </c>
      <c r="I89"/>
      <c r="J89"/>
      <c r="K89" s="29"/>
      <c r="L89" s="29"/>
      <c r="M89" s="29"/>
      <c r="N89" s="29"/>
      <c r="O89" s="29"/>
      <c r="P89" s="29"/>
      <c r="Q89" s="29"/>
      <c r="R89" s="30"/>
    </row>
    <row r="90" spans="1:18" ht="18" customHeight="1" x14ac:dyDescent="0.3">
      <c r="A90" s="22">
        <v>46276.538541666669</v>
      </c>
      <c r="B90" s="26"/>
      <c r="C90" s="27"/>
      <c r="D90" s="28" t="s">
        <v>919</v>
      </c>
      <c r="E90" s="189"/>
      <c r="F90" s="189">
        <v>134940000</v>
      </c>
      <c r="G90" s="25">
        <f t="shared" si="15"/>
        <v>6577133545.2800035</v>
      </c>
      <c r="H90" s="25">
        <f t="shared" si="16"/>
        <v>13770921995.040001</v>
      </c>
      <c r="I90"/>
      <c r="J90"/>
      <c r="K90" s="29"/>
      <c r="L90" s="29"/>
      <c r="M90" s="29"/>
      <c r="N90" s="29"/>
      <c r="O90" s="29"/>
      <c r="P90" s="29"/>
      <c r="Q90" s="29"/>
      <c r="R90" s="30"/>
    </row>
    <row r="91" spans="1:18" ht="18" customHeight="1" x14ac:dyDescent="0.3">
      <c r="A91" s="22">
        <v>46276.538541666669</v>
      </c>
      <c r="B91" s="26"/>
      <c r="C91" s="27"/>
      <c r="D91" s="28" t="s">
        <v>920</v>
      </c>
      <c r="E91" s="189"/>
      <c r="F91" s="189">
        <v>153126</v>
      </c>
      <c r="G91" s="25">
        <f t="shared" si="15"/>
        <v>6576980419.2800035</v>
      </c>
      <c r="H91" s="25">
        <f t="shared" si="16"/>
        <v>13770768869.040001</v>
      </c>
      <c r="I91"/>
      <c r="J91"/>
      <c r="K91" s="29"/>
      <c r="L91" s="29"/>
      <c r="M91" s="29"/>
      <c r="N91" s="29"/>
      <c r="O91" s="29"/>
      <c r="P91" s="29"/>
      <c r="Q91" s="29"/>
      <c r="R91" s="30"/>
    </row>
    <row r="92" spans="1:18" ht="18" customHeight="1" x14ac:dyDescent="0.3">
      <c r="A92" s="22">
        <v>46276.538553240738</v>
      </c>
      <c r="B92" s="26"/>
      <c r="C92" s="27"/>
      <c r="D92" s="28" t="s">
        <v>921</v>
      </c>
      <c r="E92" s="189"/>
      <c r="F92" s="189">
        <v>4500000</v>
      </c>
      <c r="G92" s="25">
        <f t="shared" si="15"/>
        <v>6572480419.2800035</v>
      </c>
      <c r="H92" s="25">
        <f t="shared" si="16"/>
        <v>13766268869.040001</v>
      </c>
      <c r="I92"/>
      <c r="J92"/>
      <c r="K92" s="29"/>
      <c r="L92" s="29"/>
      <c r="M92" s="29"/>
      <c r="N92" s="29"/>
      <c r="O92" s="29"/>
      <c r="P92" s="29"/>
      <c r="Q92" s="29"/>
      <c r="R92" s="30"/>
    </row>
    <row r="93" spans="1:18" ht="18" customHeight="1" x14ac:dyDescent="0.3">
      <c r="A93" s="22">
        <v>46276.538564814815</v>
      </c>
      <c r="B93" s="26"/>
      <c r="C93" s="27"/>
      <c r="D93" s="28" t="s">
        <v>51</v>
      </c>
      <c r="E93" s="189"/>
      <c r="F93" s="189">
        <v>2500</v>
      </c>
      <c r="G93" s="25">
        <f t="shared" si="15"/>
        <v>6572477919.2800035</v>
      </c>
      <c r="H93" s="25">
        <f t="shared" si="16"/>
        <v>13766266369.040001</v>
      </c>
      <c r="I93"/>
      <c r="J93"/>
      <c r="K93" s="29"/>
      <c r="L93" s="29"/>
      <c r="M93" s="29"/>
      <c r="N93" s="29"/>
      <c r="O93" s="29"/>
      <c r="P93" s="29"/>
      <c r="Q93" s="29"/>
      <c r="R93" s="30"/>
    </row>
    <row r="94" spans="1:18" ht="18" customHeight="1" x14ac:dyDescent="0.3">
      <c r="A94" s="22">
        <v>46276.538564814815</v>
      </c>
      <c r="B94" s="26"/>
      <c r="C94" s="27"/>
      <c r="D94" s="28" t="s">
        <v>922</v>
      </c>
      <c r="E94" s="189"/>
      <c r="F94" s="189">
        <v>84908155</v>
      </c>
      <c r="G94" s="25">
        <f t="shared" si="15"/>
        <v>6487569764.2800035</v>
      </c>
      <c r="H94" s="25">
        <f t="shared" si="16"/>
        <v>13681358214.040001</v>
      </c>
      <c r="I94"/>
      <c r="J94"/>
      <c r="K94" s="29"/>
      <c r="L94" s="29"/>
      <c r="M94" s="29"/>
      <c r="N94" s="29"/>
      <c r="O94" s="29"/>
      <c r="P94" s="29"/>
      <c r="Q94" s="29"/>
      <c r="R94" s="30"/>
    </row>
    <row r="95" spans="1:18" ht="18" customHeight="1" x14ac:dyDescent="0.3">
      <c r="A95" s="22">
        <v>46276.538576388892</v>
      </c>
      <c r="B95" s="26"/>
      <c r="C95" s="27"/>
      <c r="D95" s="28" t="s">
        <v>923</v>
      </c>
      <c r="E95" s="189"/>
      <c r="F95" s="189">
        <v>47764902</v>
      </c>
      <c r="G95" s="25">
        <f t="shared" si="15"/>
        <v>6439804862.2800035</v>
      </c>
      <c r="H95" s="25">
        <f t="shared" si="16"/>
        <v>13633593312.040001</v>
      </c>
      <c r="I95"/>
      <c r="J95"/>
      <c r="K95" s="29"/>
      <c r="L95" s="29"/>
      <c r="M95" s="29"/>
      <c r="N95" s="29"/>
      <c r="O95" s="29"/>
      <c r="P95" s="29"/>
      <c r="Q95" s="29"/>
      <c r="R95" s="30"/>
    </row>
    <row r="96" spans="1:18" ht="18" customHeight="1" x14ac:dyDescent="0.3">
      <c r="A96" s="22">
        <v>46276.538576388892</v>
      </c>
      <c r="B96" s="26"/>
      <c r="C96" s="27"/>
      <c r="D96" s="28" t="s">
        <v>51</v>
      </c>
      <c r="E96" s="189"/>
      <c r="F96" s="189">
        <v>2500</v>
      </c>
      <c r="G96" s="25">
        <f t="shared" si="15"/>
        <v>6439802362.2800035</v>
      </c>
      <c r="H96" s="25">
        <f t="shared" si="16"/>
        <v>13633590812.040001</v>
      </c>
      <c r="I96"/>
      <c r="J96"/>
      <c r="K96" s="29"/>
      <c r="L96" s="29"/>
      <c r="M96" s="29"/>
      <c r="N96" s="29"/>
      <c r="O96" s="29"/>
      <c r="P96" s="29"/>
      <c r="Q96" s="29"/>
      <c r="R96" s="30"/>
    </row>
    <row r="97" spans="1:18" ht="18" customHeight="1" x14ac:dyDescent="0.3">
      <c r="A97" s="22">
        <v>46276.691793981481</v>
      </c>
      <c r="B97" s="26"/>
      <c r="C97" s="27"/>
      <c r="D97" s="28" t="s">
        <v>924</v>
      </c>
      <c r="E97" s="189">
        <v>722900</v>
      </c>
      <c r="F97" s="189"/>
      <c r="G97" s="25">
        <f t="shared" si="15"/>
        <v>6440525262.2800035</v>
      </c>
      <c r="H97" s="25">
        <f t="shared" si="16"/>
        <v>13634313712.040001</v>
      </c>
      <c r="I97"/>
      <c r="J97"/>
      <c r="K97" s="29"/>
      <c r="L97" s="29"/>
      <c r="M97" s="29"/>
      <c r="N97" s="29"/>
      <c r="O97" s="29"/>
      <c r="P97" s="29"/>
      <c r="Q97" s="29"/>
      <c r="R97" s="30"/>
    </row>
    <row r="98" spans="1:18" ht="18" customHeight="1" x14ac:dyDescent="0.3">
      <c r="A98" s="22">
        <v>46279.539687500001</v>
      </c>
      <c r="B98" s="26"/>
      <c r="C98" s="27"/>
      <c r="D98" s="28" t="s">
        <v>925</v>
      </c>
      <c r="E98" s="189"/>
      <c r="F98" s="189">
        <v>15616000</v>
      </c>
      <c r="G98" s="25">
        <f t="shared" si="15"/>
        <v>6424909262.2800035</v>
      </c>
      <c r="H98" s="25">
        <f t="shared" si="16"/>
        <v>13618697712.040001</v>
      </c>
      <c r="I98"/>
      <c r="J98"/>
      <c r="K98" s="29"/>
      <c r="L98" s="29"/>
      <c r="M98" s="29"/>
      <c r="N98" s="29"/>
      <c r="O98" s="29"/>
      <c r="P98" s="29"/>
      <c r="Q98" s="29"/>
      <c r="R98" s="30"/>
    </row>
    <row r="99" spans="1:18" ht="18" customHeight="1" x14ac:dyDescent="0.3">
      <c r="A99" s="22">
        <v>46279.539699074077</v>
      </c>
      <c r="B99" s="26"/>
      <c r="C99" s="27"/>
      <c r="D99" s="28" t="s">
        <v>926</v>
      </c>
      <c r="E99" s="189"/>
      <c r="F99" s="189">
        <v>40000000</v>
      </c>
      <c r="G99" s="25">
        <f t="shared" si="15"/>
        <v>6384909262.2800035</v>
      </c>
      <c r="H99" s="25">
        <f t="shared" si="16"/>
        <v>13578697712.040001</v>
      </c>
      <c r="I99"/>
      <c r="J99"/>
      <c r="K99" s="29"/>
      <c r="L99" s="29"/>
      <c r="M99" s="29"/>
      <c r="N99" s="29"/>
      <c r="O99" s="29"/>
      <c r="P99" s="29"/>
      <c r="Q99" s="29"/>
      <c r="R99" s="30"/>
    </row>
    <row r="100" spans="1:18" ht="18" customHeight="1" x14ac:dyDescent="0.3">
      <c r="A100" s="22">
        <v>46279.539699074077</v>
      </c>
      <c r="B100" s="26"/>
      <c r="C100" s="27"/>
      <c r="D100" s="28" t="s">
        <v>927</v>
      </c>
      <c r="E100" s="189"/>
      <c r="F100" s="189">
        <v>5000000</v>
      </c>
      <c r="G100" s="25">
        <f t="shared" si="15"/>
        <v>6379909262.2800035</v>
      </c>
      <c r="H100" s="25">
        <f t="shared" si="16"/>
        <v>13573697712.040001</v>
      </c>
      <c r="I100"/>
      <c r="J100"/>
      <c r="K100" s="29"/>
      <c r="L100" s="29"/>
      <c r="M100" s="29"/>
      <c r="N100" s="29"/>
      <c r="O100" s="29"/>
      <c r="P100" s="29"/>
      <c r="Q100" s="29"/>
      <c r="R100" s="30"/>
    </row>
    <row r="101" spans="1:18" ht="18" customHeight="1" x14ac:dyDescent="0.3">
      <c r="A101" s="22">
        <v>46279.539699074077</v>
      </c>
      <c r="B101" s="26"/>
      <c r="C101" s="27"/>
      <c r="D101" s="28" t="s">
        <v>51</v>
      </c>
      <c r="E101" s="189"/>
      <c r="F101" s="189">
        <v>2500</v>
      </c>
      <c r="G101" s="25">
        <f t="shared" si="15"/>
        <v>6379906762.2800035</v>
      </c>
      <c r="H101" s="25">
        <f t="shared" si="16"/>
        <v>13573695212.040001</v>
      </c>
      <c r="I101"/>
      <c r="J101"/>
      <c r="K101" s="29"/>
      <c r="L101" s="29"/>
      <c r="M101" s="29"/>
      <c r="N101" s="29"/>
      <c r="O101" s="29"/>
      <c r="P101" s="29"/>
      <c r="Q101" s="29"/>
      <c r="R101" s="30"/>
    </row>
    <row r="102" spans="1:18" ht="18" customHeight="1" x14ac:dyDescent="0.3">
      <c r="A102" s="22">
        <v>46279.539710648147</v>
      </c>
      <c r="B102" s="26"/>
      <c r="C102" s="27"/>
      <c r="D102" s="28" t="s">
        <v>928</v>
      </c>
      <c r="E102" s="189"/>
      <c r="F102" s="189">
        <v>35000000</v>
      </c>
      <c r="G102" s="25">
        <f t="shared" si="15"/>
        <v>6344906762.2800035</v>
      </c>
      <c r="H102" s="25">
        <f t="shared" si="16"/>
        <v>13538695212.040001</v>
      </c>
      <c r="I102"/>
      <c r="J102"/>
      <c r="K102" s="29"/>
      <c r="L102" s="29"/>
      <c r="M102" s="29"/>
      <c r="N102" s="29"/>
      <c r="O102" s="29"/>
      <c r="P102" s="29"/>
      <c r="Q102" s="29"/>
      <c r="R102" s="30"/>
    </row>
    <row r="103" spans="1:18" ht="18" customHeight="1" x14ac:dyDescent="0.3">
      <c r="A103" s="22">
        <v>46280.695011574076</v>
      </c>
      <c r="B103" s="26"/>
      <c r="C103" s="27"/>
      <c r="D103" s="28" t="s">
        <v>857</v>
      </c>
      <c r="E103" s="189">
        <v>500</v>
      </c>
      <c r="F103" s="189"/>
      <c r="G103" s="25">
        <f t="shared" si="15"/>
        <v>6344907262.2800035</v>
      </c>
      <c r="H103" s="25">
        <f t="shared" si="16"/>
        <v>13538695712.040001</v>
      </c>
      <c r="I103"/>
      <c r="J103"/>
      <c r="K103" s="29"/>
      <c r="L103" s="29"/>
      <c r="M103" s="29"/>
      <c r="N103" s="29"/>
      <c r="O103" s="29"/>
      <c r="P103" s="29"/>
      <c r="Q103" s="29"/>
      <c r="R103" s="30"/>
    </row>
    <row r="104" spans="1:18" ht="18" customHeight="1" x14ac:dyDescent="0.3">
      <c r="A104" s="22">
        <v>46281.582268518519</v>
      </c>
      <c r="B104" s="26"/>
      <c r="C104" s="27"/>
      <c r="D104" s="28" t="s">
        <v>51</v>
      </c>
      <c r="E104" s="189"/>
      <c r="F104" s="189">
        <v>2500</v>
      </c>
      <c r="G104" s="25">
        <f t="shared" si="15"/>
        <v>6344904762.2800035</v>
      </c>
      <c r="H104" s="25">
        <f t="shared" si="16"/>
        <v>13538693212.040001</v>
      </c>
      <c r="I104"/>
      <c r="J104"/>
      <c r="K104" s="29"/>
      <c r="L104" s="29"/>
      <c r="M104" s="29"/>
      <c r="N104" s="29"/>
      <c r="O104" s="29"/>
      <c r="P104" s="29"/>
      <c r="Q104" s="29"/>
      <c r="R104" s="30"/>
    </row>
    <row r="105" spans="1:18" ht="18" customHeight="1" x14ac:dyDescent="0.3">
      <c r="A105" s="22">
        <v>46281.582268518519</v>
      </c>
      <c r="B105" s="26"/>
      <c r="C105" s="27"/>
      <c r="D105" s="28" t="s">
        <v>929</v>
      </c>
      <c r="E105" s="189"/>
      <c r="F105" s="189">
        <v>1000000</v>
      </c>
      <c r="G105" s="25">
        <f t="shared" si="15"/>
        <v>6343904762.2800035</v>
      </c>
      <c r="H105" s="25">
        <f t="shared" si="16"/>
        <v>13537693212.040001</v>
      </c>
      <c r="I105"/>
      <c r="J105"/>
      <c r="K105" s="29"/>
      <c r="L105" s="29"/>
      <c r="M105" s="29"/>
      <c r="N105" s="29"/>
      <c r="O105" s="29"/>
      <c r="P105" s="29"/>
      <c r="Q105" s="29"/>
      <c r="R105" s="30"/>
    </row>
    <row r="106" spans="1:18" ht="18" customHeight="1" x14ac:dyDescent="0.3">
      <c r="A106" s="22">
        <v>46281.582280092596</v>
      </c>
      <c r="B106" s="26"/>
      <c r="C106" s="27"/>
      <c r="D106" s="28" t="s">
        <v>51</v>
      </c>
      <c r="E106" s="189"/>
      <c r="F106" s="189">
        <v>2500</v>
      </c>
      <c r="G106" s="25">
        <f t="shared" si="15"/>
        <v>6343902262.2800035</v>
      </c>
      <c r="H106" s="25">
        <f t="shared" si="16"/>
        <v>13537690712.040001</v>
      </c>
      <c r="I106"/>
      <c r="J106"/>
      <c r="K106" s="29"/>
      <c r="L106" s="29"/>
      <c r="M106" s="29"/>
      <c r="N106" s="29"/>
      <c r="O106" s="29"/>
      <c r="P106" s="29"/>
      <c r="Q106" s="29"/>
      <c r="R106" s="30"/>
    </row>
    <row r="107" spans="1:18" ht="18" customHeight="1" x14ac:dyDescent="0.3">
      <c r="A107" s="22">
        <v>46281.582280092596</v>
      </c>
      <c r="B107" s="26"/>
      <c r="C107" s="27"/>
      <c r="D107" s="28" t="s">
        <v>930</v>
      </c>
      <c r="E107" s="189"/>
      <c r="F107" s="189">
        <v>1000000</v>
      </c>
      <c r="G107" s="25">
        <f t="shared" si="15"/>
        <v>6342902262.2800035</v>
      </c>
      <c r="H107" s="25">
        <f t="shared" si="16"/>
        <v>13536690712.040001</v>
      </c>
      <c r="I107"/>
      <c r="J107"/>
      <c r="K107" s="29"/>
      <c r="L107" s="29"/>
      <c r="M107" s="29"/>
      <c r="N107" s="29"/>
      <c r="O107" s="29"/>
      <c r="P107" s="29"/>
      <c r="Q107" s="29"/>
      <c r="R107" s="30"/>
    </row>
    <row r="108" spans="1:18" ht="18" customHeight="1" x14ac:dyDescent="0.3">
      <c r="A108" s="22">
        <v>46281.582511574074</v>
      </c>
      <c r="B108" s="26"/>
      <c r="C108" s="27"/>
      <c r="D108" s="28" t="s">
        <v>931</v>
      </c>
      <c r="E108" s="189">
        <v>2500</v>
      </c>
      <c r="F108" s="189"/>
      <c r="G108" s="25">
        <f t="shared" si="15"/>
        <v>6342904762.2800035</v>
      </c>
      <c r="H108" s="25">
        <f t="shared" si="16"/>
        <v>13536693212.040001</v>
      </c>
      <c r="I108"/>
      <c r="J108"/>
      <c r="K108" s="29"/>
      <c r="L108" s="29"/>
      <c r="M108" s="29"/>
      <c r="N108" s="29"/>
      <c r="O108" s="29"/>
      <c r="P108" s="29"/>
      <c r="Q108" s="29"/>
      <c r="R108" s="30"/>
    </row>
    <row r="109" spans="1:18" ht="18" customHeight="1" x14ac:dyDescent="0.3">
      <c r="A109" s="22">
        <v>46281.58252314815</v>
      </c>
      <c r="B109" s="26"/>
      <c r="C109" s="27"/>
      <c r="D109" s="28" t="s">
        <v>932</v>
      </c>
      <c r="E109" s="189">
        <v>2500</v>
      </c>
      <c r="F109" s="189"/>
      <c r="G109" s="25">
        <f t="shared" si="15"/>
        <v>6342907262.2800035</v>
      </c>
      <c r="H109" s="25">
        <f t="shared" si="16"/>
        <v>13536695712.040001</v>
      </c>
      <c r="I109"/>
      <c r="J109"/>
      <c r="K109" s="29"/>
      <c r="L109" s="29"/>
      <c r="M109" s="29"/>
      <c r="N109" s="29"/>
      <c r="O109" s="29"/>
      <c r="P109" s="29"/>
      <c r="Q109" s="29"/>
      <c r="R109" s="30"/>
    </row>
    <row r="110" spans="1:18" ht="18" customHeight="1" x14ac:dyDescent="0.3">
      <c r="A110" s="22">
        <v>46282.315381944441</v>
      </c>
      <c r="B110" s="26"/>
      <c r="C110" s="27"/>
      <c r="D110" s="28" t="s">
        <v>933</v>
      </c>
      <c r="E110" s="189"/>
      <c r="F110" s="189">
        <v>171000000</v>
      </c>
      <c r="G110" s="25">
        <f t="shared" si="15"/>
        <v>6171907262.2800035</v>
      </c>
      <c r="H110" s="25">
        <f t="shared" si="16"/>
        <v>13365695712.040001</v>
      </c>
      <c r="I110"/>
      <c r="J110"/>
      <c r="K110" s="29"/>
      <c r="L110" s="29"/>
      <c r="M110" s="29"/>
      <c r="N110" s="29"/>
      <c r="O110" s="29"/>
      <c r="P110" s="29"/>
      <c r="Q110" s="29"/>
      <c r="R110" s="30"/>
    </row>
    <row r="111" spans="1:18" ht="18" customHeight="1" x14ac:dyDescent="0.3">
      <c r="A111" s="22">
        <v>46285.361203703702</v>
      </c>
      <c r="B111" s="26"/>
      <c r="C111" s="27"/>
      <c r="D111" s="28" t="s">
        <v>934</v>
      </c>
      <c r="E111" s="189"/>
      <c r="F111" s="189">
        <v>9896356</v>
      </c>
      <c r="G111" s="25">
        <f t="shared" si="15"/>
        <v>6162010906.2800035</v>
      </c>
      <c r="H111" s="25">
        <f t="shared" si="16"/>
        <v>13355799356.040001</v>
      </c>
      <c r="I111"/>
      <c r="J111"/>
      <c r="K111" s="29"/>
      <c r="L111" s="29"/>
      <c r="M111" s="29"/>
      <c r="N111" s="29"/>
      <c r="O111" s="29"/>
      <c r="P111" s="29"/>
      <c r="Q111" s="29"/>
      <c r="R111" s="30"/>
    </row>
    <row r="112" spans="1:18" ht="18" customHeight="1" x14ac:dyDescent="0.3">
      <c r="A112" s="22">
        <v>46285.361215277779</v>
      </c>
      <c r="B112" s="26"/>
      <c r="C112" s="27"/>
      <c r="D112" s="28" t="s">
        <v>935</v>
      </c>
      <c r="E112" s="189"/>
      <c r="F112" s="189">
        <v>194105324</v>
      </c>
      <c r="G112" s="25">
        <f t="shared" si="15"/>
        <v>5967905582.2800035</v>
      </c>
      <c r="H112" s="25">
        <f t="shared" si="16"/>
        <v>13161694032.040001</v>
      </c>
      <c r="I112"/>
      <c r="J112"/>
      <c r="K112" s="29"/>
      <c r="L112" s="29"/>
      <c r="M112" s="29"/>
      <c r="N112" s="29"/>
      <c r="O112" s="29"/>
      <c r="P112" s="29"/>
      <c r="Q112" s="29"/>
      <c r="R112" s="30"/>
    </row>
    <row r="113" spans="1:18" ht="18" customHeight="1" x14ac:dyDescent="0.3">
      <c r="A113" s="22">
        <v>46285.361226851855</v>
      </c>
      <c r="B113" s="26"/>
      <c r="C113" s="27"/>
      <c r="D113" s="28" t="s">
        <v>936</v>
      </c>
      <c r="E113" s="189"/>
      <c r="F113" s="189">
        <v>120373603</v>
      </c>
      <c r="G113" s="25">
        <f t="shared" ref="G113:G144" si="17">(G112+E113)-F113</f>
        <v>5847531979.2800035</v>
      </c>
      <c r="H113" s="25">
        <f t="shared" ref="H113:H133" si="18">(H112+E113)-F113</f>
        <v>13041320429.040001</v>
      </c>
      <c r="I113"/>
      <c r="J113"/>
      <c r="K113" s="29"/>
      <c r="L113" s="29"/>
      <c r="M113" s="29"/>
      <c r="N113" s="29"/>
      <c r="O113" s="29"/>
      <c r="P113" s="29"/>
      <c r="Q113" s="29"/>
      <c r="R113" s="30"/>
    </row>
    <row r="114" spans="1:18" ht="18" customHeight="1" x14ac:dyDescent="0.3">
      <c r="A114" s="210">
        <v>46285.361238425925</v>
      </c>
      <c r="B114" s="211"/>
      <c r="C114" s="212"/>
      <c r="D114" s="213" t="s">
        <v>937</v>
      </c>
      <c r="E114" s="189"/>
      <c r="F114" s="189">
        <v>10500000</v>
      </c>
      <c r="G114" s="25">
        <f t="shared" si="17"/>
        <v>5837031979.2800035</v>
      </c>
      <c r="H114" s="25">
        <f t="shared" si="18"/>
        <v>13030820429.040001</v>
      </c>
      <c r="I114"/>
      <c r="J114"/>
      <c r="K114" s="29"/>
      <c r="L114" s="29"/>
      <c r="M114" s="29"/>
      <c r="N114" s="29"/>
      <c r="O114" s="29"/>
      <c r="P114" s="29"/>
      <c r="Q114" s="29"/>
      <c r="R114" s="30"/>
    </row>
    <row r="115" spans="1:18" ht="18" customHeight="1" x14ac:dyDescent="0.3">
      <c r="A115" s="210">
        <v>46285.361250000002</v>
      </c>
      <c r="B115" s="211"/>
      <c r="C115" s="212"/>
      <c r="D115" s="213" t="s">
        <v>938</v>
      </c>
      <c r="E115" s="189"/>
      <c r="F115" s="189">
        <v>250469170</v>
      </c>
      <c r="G115" s="25">
        <f t="shared" si="17"/>
        <v>5586562809.2800035</v>
      </c>
      <c r="H115" s="25">
        <f t="shared" si="18"/>
        <v>12780351259.040001</v>
      </c>
      <c r="I115"/>
      <c r="J115"/>
      <c r="K115" s="29"/>
      <c r="L115" s="29"/>
      <c r="M115" s="29"/>
      <c r="N115" s="29"/>
      <c r="O115" s="29"/>
      <c r="P115" s="29"/>
      <c r="Q115" s="29"/>
      <c r="R115" s="30"/>
    </row>
    <row r="116" spans="1:18" ht="18" customHeight="1" x14ac:dyDescent="0.3">
      <c r="A116" s="210">
        <v>46287.69394675926</v>
      </c>
      <c r="B116" s="211"/>
      <c r="C116" s="212"/>
      <c r="D116" s="213" t="s">
        <v>939</v>
      </c>
      <c r="E116" s="189"/>
      <c r="F116" s="189">
        <v>206865000</v>
      </c>
      <c r="G116" s="25">
        <f t="shared" si="17"/>
        <v>5379697809.2800035</v>
      </c>
      <c r="H116" s="25">
        <f t="shared" si="18"/>
        <v>12573486259.040001</v>
      </c>
      <c r="I116"/>
      <c r="J116"/>
      <c r="K116" s="29"/>
      <c r="L116" s="29"/>
      <c r="M116" s="29"/>
      <c r="N116" s="29"/>
      <c r="O116" s="29"/>
      <c r="P116" s="29"/>
      <c r="Q116" s="29"/>
      <c r="R116" s="30"/>
    </row>
    <row r="117" spans="1:18" ht="18" customHeight="1" x14ac:dyDescent="0.3">
      <c r="A117" s="210">
        <v>46288.452800925923</v>
      </c>
      <c r="B117" s="211"/>
      <c r="C117" s="212"/>
      <c r="D117" s="213" t="s">
        <v>940</v>
      </c>
      <c r="E117" s="189">
        <v>1006000</v>
      </c>
      <c r="F117" s="189"/>
      <c r="G117" s="25">
        <f t="shared" si="17"/>
        <v>5380703809.2800035</v>
      </c>
      <c r="H117" s="25">
        <f t="shared" si="18"/>
        <v>12574492259.040001</v>
      </c>
      <c r="I117"/>
      <c r="J117"/>
      <c r="K117" s="29"/>
      <c r="L117" s="29"/>
      <c r="M117" s="29"/>
      <c r="N117" s="29"/>
      <c r="O117" s="29"/>
      <c r="P117" s="29"/>
      <c r="Q117" s="29"/>
      <c r="R117" s="30"/>
    </row>
    <row r="118" spans="1:18" ht="18" customHeight="1" x14ac:dyDescent="0.3">
      <c r="A118" s="210">
        <v>46293.003217592595</v>
      </c>
      <c r="B118" s="211"/>
      <c r="C118" s="212"/>
      <c r="D118" s="213" t="s">
        <v>941</v>
      </c>
      <c r="E118" s="189">
        <v>599574</v>
      </c>
      <c r="F118" s="189"/>
      <c r="G118" s="25">
        <f t="shared" si="17"/>
        <v>5381303383.2800035</v>
      </c>
      <c r="H118" s="25">
        <f t="shared" si="18"/>
        <v>12575091833.040001</v>
      </c>
      <c r="I118"/>
      <c r="J118"/>
      <c r="K118" s="29"/>
      <c r="L118" s="29"/>
      <c r="M118" s="29"/>
      <c r="N118" s="29"/>
      <c r="O118" s="29"/>
      <c r="P118" s="29"/>
      <c r="Q118" s="29"/>
      <c r="R118" s="30"/>
    </row>
    <row r="119" spans="1:18" ht="18" customHeight="1" x14ac:dyDescent="0.3">
      <c r="A119" s="210">
        <v>46293.320231481484</v>
      </c>
      <c r="B119" s="211"/>
      <c r="C119" s="212"/>
      <c r="D119" s="213" t="s">
        <v>942</v>
      </c>
      <c r="E119" s="189"/>
      <c r="F119" s="189">
        <v>6300000</v>
      </c>
      <c r="G119" s="25">
        <f t="shared" si="17"/>
        <v>5375003383.2800035</v>
      </c>
      <c r="H119" s="25">
        <f t="shared" si="18"/>
        <v>12568791833.040001</v>
      </c>
      <c r="I119"/>
      <c r="J119"/>
      <c r="K119" s="29"/>
      <c r="L119" s="29"/>
      <c r="M119" s="29"/>
      <c r="N119" s="29"/>
      <c r="O119" s="29"/>
      <c r="P119" s="29"/>
      <c r="Q119" s="29"/>
      <c r="R119" s="30"/>
    </row>
    <row r="120" spans="1:18" ht="18" customHeight="1" x14ac:dyDescent="0.3">
      <c r="A120" s="210">
        <v>46294.493287037039</v>
      </c>
      <c r="B120" s="211"/>
      <c r="C120" s="212"/>
      <c r="D120" s="213" t="s">
        <v>943</v>
      </c>
      <c r="E120" s="189"/>
      <c r="F120" s="189">
        <v>200364760</v>
      </c>
      <c r="G120" s="25">
        <f t="shared" si="17"/>
        <v>5174638623.2800035</v>
      </c>
      <c r="H120" s="25">
        <f t="shared" si="18"/>
        <v>12368427073.040001</v>
      </c>
      <c r="I120"/>
      <c r="J120"/>
      <c r="K120" s="29"/>
      <c r="L120" s="29"/>
      <c r="M120" s="29"/>
      <c r="N120" s="29"/>
      <c r="O120" s="29"/>
      <c r="P120" s="29"/>
      <c r="Q120" s="29"/>
      <c r="R120" s="30"/>
    </row>
    <row r="121" spans="1:18" ht="18" customHeight="1" x14ac:dyDescent="0.3">
      <c r="A121" s="210">
        <v>46294.493298611109</v>
      </c>
      <c r="B121" s="211"/>
      <c r="C121" s="212"/>
      <c r="D121" s="213" t="s">
        <v>944</v>
      </c>
      <c r="E121" s="189"/>
      <c r="F121" s="189">
        <v>83000000</v>
      </c>
      <c r="G121" s="25">
        <f t="shared" si="17"/>
        <v>5091638623.2800035</v>
      </c>
      <c r="H121" s="25">
        <f t="shared" si="18"/>
        <v>12285427073.040001</v>
      </c>
      <c r="I121"/>
      <c r="J121"/>
      <c r="K121" s="29"/>
      <c r="L121" s="29"/>
      <c r="M121" s="29"/>
      <c r="N121" s="29"/>
      <c r="O121" s="29"/>
      <c r="P121" s="29"/>
      <c r="Q121" s="29"/>
      <c r="R121" s="30"/>
    </row>
    <row r="122" spans="1:18" ht="18" customHeight="1" x14ac:dyDescent="0.3">
      <c r="A122" s="210">
        <v>46294.493298611109</v>
      </c>
      <c r="B122" s="211"/>
      <c r="C122" s="212"/>
      <c r="D122" s="213" t="s">
        <v>945</v>
      </c>
      <c r="E122" s="189"/>
      <c r="F122" s="189">
        <v>24420000</v>
      </c>
      <c r="G122" s="25">
        <f t="shared" si="17"/>
        <v>5067218623.2800035</v>
      </c>
      <c r="H122" s="25">
        <f t="shared" si="18"/>
        <v>12261007073.040001</v>
      </c>
      <c r="I122"/>
      <c r="J122"/>
      <c r="K122" s="29"/>
      <c r="L122" s="29"/>
      <c r="M122" s="29"/>
      <c r="N122" s="29"/>
      <c r="O122" s="29"/>
      <c r="P122" s="29"/>
      <c r="Q122" s="29"/>
      <c r="R122" s="30"/>
    </row>
    <row r="123" spans="1:18" ht="18" customHeight="1" x14ac:dyDescent="0.3">
      <c r="A123" s="210">
        <v>46294.493310185186</v>
      </c>
      <c r="B123" s="211"/>
      <c r="C123" s="212"/>
      <c r="D123" s="213" t="s">
        <v>946</v>
      </c>
      <c r="E123" s="189"/>
      <c r="F123" s="189">
        <v>402278250</v>
      </c>
      <c r="G123" s="25">
        <f t="shared" si="17"/>
        <v>4664940373.2800035</v>
      </c>
      <c r="H123" s="25">
        <f t="shared" si="18"/>
        <v>11858728823.040001</v>
      </c>
      <c r="I123"/>
      <c r="J123"/>
      <c r="K123" s="29"/>
      <c r="L123" s="29"/>
      <c r="M123" s="29"/>
      <c r="N123" s="29"/>
      <c r="O123" s="29"/>
      <c r="P123" s="29"/>
      <c r="Q123" s="29"/>
      <c r="R123" s="30"/>
    </row>
    <row r="124" spans="1:18" ht="18" customHeight="1" x14ac:dyDescent="0.3">
      <c r="A124" s="210">
        <v>46294.493310185186</v>
      </c>
      <c r="B124" s="211"/>
      <c r="C124" s="212"/>
      <c r="D124" s="213" t="s">
        <v>947</v>
      </c>
      <c r="E124" s="189"/>
      <c r="F124" s="189">
        <v>250000000</v>
      </c>
      <c r="G124" s="25">
        <f t="shared" si="17"/>
        <v>4414940373.2800035</v>
      </c>
      <c r="H124" s="25">
        <f t="shared" si="18"/>
        <v>11608728823.040001</v>
      </c>
      <c r="I124"/>
      <c r="J124"/>
      <c r="K124" s="29"/>
      <c r="L124" s="29"/>
      <c r="M124" s="29"/>
      <c r="N124" s="29"/>
      <c r="O124" s="29"/>
      <c r="P124" s="29"/>
      <c r="Q124" s="29"/>
      <c r="R124" s="30"/>
    </row>
    <row r="125" spans="1:18" ht="18" customHeight="1" x14ac:dyDescent="0.3">
      <c r="A125" s="210">
        <v>46294.493310185186</v>
      </c>
      <c r="B125" s="211"/>
      <c r="C125" s="212"/>
      <c r="D125" s="213" t="s">
        <v>948</v>
      </c>
      <c r="E125" s="189"/>
      <c r="F125" s="189">
        <v>10285000</v>
      </c>
      <c r="G125" s="25">
        <f t="shared" si="17"/>
        <v>4404655373.2800035</v>
      </c>
      <c r="H125" s="25">
        <f t="shared" si="18"/>
        <v>11598443823.040001</v>
      </c>
      <c r="I125"/>
      <c r="J125"/>
      <c r="K125" s="29"/>
      <c r="L125" s="29"/>
      <c r="M125" s="29"/>
      <c r="N125" s="29"/>
      <c r="O125" s="29"/>
      <c r="P125" s="29"/>
      <c r="Q125" s="29"/>
      <c r="R125" s="30"/>
    </row>
    <row r="126" spans="1:18" ht="18" customHeight="1" x14ac:dyDescent="0.3">
      <c r="A126" s="210">
        <v>46294.493321759262</v>
      </c>
      <c r="B126" s="211"/>
      <c r="C126" s="212"/>
      <c r="D126" s="213" t="s">
        <v>949</v>
      </c>
      <c r="E126" s="189"/>
      <c r="F126" s="189">
        <v>433338000</v>
      </c>
      <c r="G126" s="25">
        <f t="shared" si="17"/>
        <v>3971317373.2800035</v>
      </c>
      <c r="H126" s="25">
        <f t="shared" si="18"/>
        <v>11165105823.040001</v>
      </c>
      <c r="I126"/>
      <c r="J126"/>
      <c r="K126" s="29"/>
      <c r="L126" s="29"/>
      <c r="M126" s="29"/>
      <c r="N126" s="29"/>
      <c r="O126" s="29"/>
      <c r="P126" s="29"/>
      <c r="Q126" s="29"/>
      <c r="R126" s="30"/>
    </row>
    <row r="127" spans="1:18" ht="18" customHeight="1" x14ac:dyDescent="0.3">
      <c r="A127" s="210">
        <v>46294.493344907409</v>
      </c>
      <c r="B127" s="211"/>
      <c r="C127" s="212"/>
      <c r="D127" s="213" t="s">
        <v>950</v>
      </c>
      <c r="E127" s="189"/>
      <c r="F127" s="189">
        <v>234543000</v>
      </c>
      <c r="G127" s="25">
        <f t="shared" si="17"/>
        <v>3736774373.2800035</v>
      </c>
      <c r="H127" s="25">
        <f t="shared" si="18"/>
        <v>10930562823.040001</v>
      </c>
      <c r="I127"/>
      <c r="J127"/>
      <c r="K127" s="29"/>
      <c r="L127" s="29"/>
      <c r="M127" s="29"/>
      <c r="N127" s="29"/>
      <c r="O127" s="29"/>
      <c r="P127" s="29"/>
      <c r="Q127" s="29"/>
      <c r="R127" s="30"/>
    </row>
    <row r="128" spans="1:18" ht="18" customHeight="1" x14ac:dyDescent="0.3">
      <c r="A128" s="210">
        <v>46294.494189814817</v>
      </c>
      <c r="B128" s="211"/>
      <c r="C128" s="212"/>
      <c r="D128" s="213" t="s">
        <v>951</v>
      </c>
      <c r="E128" s="189"/>
      <c r="F128" s="189">
        <v>53350000</v>
      </c>
      <c r="G128" s="25">
        <f t="shared" si="17"/>
        <v>3683424373.2800035</v>
      </c>
      <c r="H128" s="25">
        <f t="shared" si="18"/>
        <v>10877212823.040001</v>
      </c>
      <c r="I128"/>
      <c r="J128"/>
      <c r="K128" s="29"/>
      <c r="L128" s="29"/>
      <c r="M128" s="29"/>
      <c r="N128" s="29"/>
      <c r="O128" s="29"/>
      <c r="P128" s="29"/>
      <c r="Q128" s="29"/>
      <c r="R128" s="30"/>
    </row>
    <row r="129" spans="1:18" ht="18" customHeight="1" x14ac:dyDescent="0.3">
      <c r="A129" s="210">
        <v>46294.510613425926</v>
      </c>
      <c r="B129" s="211"/>
      <c r="C129" s="212"/>
      <c r="D129" s="213" t="s">
        <v>952</v>
      </c>
      <c r="E129" s="189"/>
      <c r="F129" s="189">
        <v>20789000</v>
      </c>
      <c r="G129" s="25">
        <f t="shared" si="17"/>
        <v>3662635373.2800035</v>
      </c>
      <c r="H129" s="25">
        <f t="shared" si="18"/>
        <v>10856423823.040001</v>
      </c>
      <c r="I129"/>
      <c r="J129"/>
      <c r="K129" s="29"/>
      <c r="L129" s="29"/>
      <c r="M129" s="29"/>
      <c r="N129" s="29"/>
      <c r="O129" s="29"/>
      <c r="P129" s="29"/>
      <c r="Q129" s="29"/>
      <c r="R129" s="30"/>
    </row>
    <row r="130" spans="1:18" ht="18" customHeight="1" x14ac:dyDescent="0.3">
      <c r="A130" s="210">
        <v>46295.309131944443</v>
      </c>
      <c r="B130" s="211"/>
      <c r="C130" s="212"/>
      <c r="D130" s="213" t="s">
        <v>953</v>
      </c>
      <c r="E130" s="189"/>
      <c r="F130" s="189">
        <v>2598074960</v>
      </c>
      <c r="G130" s="25">
        <f t="shared" si="17"/>
        <v>1064560413.2800035</v>
      </c>
      <c r="H130" s="25">
        <f t="shared" si="18"/>
        <v>8258348863.0400009</v>
      </c>
      <c r="I130"/>
      <c r="J130"/>
      <c r="K130" s="29"/>
      <c r="L130" s="29"/>
      <c r="M130" s="29"/>
      <c r="N130" s="29"/>
      <c r="O130" s="29"/>
      <c r="P130" s="29"/>
      <c r="Q130" s="29"/>
      <c r="R130" s="30"/>
    </row>
    <row r="131" spans="1:18" ht="18" customHeight="1" x14ac:dyDescent="0.3">
      <c r="A131" s="210">
        <v>46295.36005787037</v>
      </c>
      <c r="B131" s="211"/>
      <c r="C131" s="212"/>
      <c r="D131" s="213" t="s">
        <v>57</v>
      </c>
      <c r="E131" s="190">
        <v>6476992.8300000001</v>
      </c>
      <c r="F131" s="189"/>
      <c r="G131" s="25">
        <f t="shared" si="17"/>
        <v>1071037406.1100036</v>
      </c>
      <c r="H131" s="25">
        <f t="shared" si="18"/>
        <v>8264825855.8700008</v>
      </c>
      <c r="I131"/>
      <c r="J131"/>
      <c r="K131" s="29"/>
      <c r="L131" s="29"/>
      <c r="M131" s="29"/>
      <c r="N131" s="29"/>
      <c r="O131" s="29"/>
      <c r="P131" s="29"/>
      <c r="Q131" s="29"/>
      <c r="R131" s="30"/>
    </row>
    <row r="132" spans="1:18" ht="18" customHeight="1" x14ac:dyDescent="0.3">
      <c r="A132" s="210">
        <v>46295.36005787037</v>
      </c>
      <c r="B132" s="211"/>
      <c r="C132" s="212"/>
      <c r="D132" s="213" t="s">
        <v>49</v>
      </c>
      <c r="E132" s="189"/>
      <c r="F132" s="190">
        <v>1295398.57</v>
      </c>
      <c r="G132" s="25">
        <f t="shared" si="17"/>
        <v>1069742007.5400035</v>
      </c>
      <c r="H132" s="25">
        <f t="shared" si="18"/>
        <v>8263530457.3000011</v>
      </c>
      <c r="I132"/>
      <c r="J132"/>
      <c r="K132" s="29"/>
      <c r="L132" s="29"/>
      <c r="M132" s="29"/>
      <c r="N132" s="29"/>
      <c r="O132" s="29"/>
      <c r="P132" s="29"/>
      <c r="Q132" s="29"/>
      <c r="R132" s="30"/>
    </row>
    <row r="133" spans="1:18" ht="18" customHeight="1" x14ac:dyDescent="0.3">
      <c r="A133" s="210">
        <v>46295.641747685186</v>
      </c>
      <c r="B133" s="211"/>
      <c r="C133" s="212"/>
      <c r="D133" s="213" t="s">
        <v>954</v>
      </c>
      <c r="E133" s="189">
        <v>1700</v>
      </c>
      <c r="F133" s="189"/>
      <c r="G133" s="25">
        <f t="shared" si="17"/>
        <v>1069743707.5400035</v>
      </c>
      <c r="H133" s="25">
        <f t="shared" si="18"/>
        <v>8263532157.3000011</v>
      </c>
      <c r="I133"/>
      <c r="J133"/>
      <c r="K133" s="29"/>
      <c r="L133" s="29"/>
      <c r="M133" s="29"/>
      <c r="N133" s="29"/>
      <c r="O133" s="29"/>
      <c r="P133" s="29"/>
      <c r="Q133" s="29"/>
      <c r="R133" s="30"/>
    </row>
    <row r="134" spans="1:18" ht="18" customHeight="1" x14ac:dyDescent="0.3">
      <c r="A134" s="22"/>
      <c r="B134" s="26"/>
      <c r="C134" s="27"/>
      <c r="D134" s="77" t="s">
        <v>76</v>
      </c>
      <c r="E134" s="92">
        <f>SUM(E49:E133)</f>
        <v>9184814948.8299999</v>
      </c>
      <c r="F134" s="92">
        <f>SUM(F49:F133)</f>
        <v>8476621324.5699997</v>
      </c>
      <c r="G134" s="130">
        <f>E134+E48-F134</f>
        <v>1069743707.5400047</v>
      </c>
      <c r="H134" s="59">
        <f>H133</f>
        <v>8263532157.3000011</v>
      </c>
      <c r="I134" t="s">
        <v>955</v>
      </c>
      <c r="J134" s="216">
        <v>1069743707.54</v>
      </c>
      <c r="K134" s="29"/>
      <c r="L134" s="29"/>
      <c r="M134" s="29"/>
      <c r="N134" s="29"/>
      <c r="O134" s="29"/>
      <c r="P134" s="29"/>
      <c r="Q134" s="29"/>
      <c r="R134" s="30"/>
    </row>
    <row r="135" spans="1:18" ht="18" customHeight="1" x14ac:dyDescent="0.3">
      <c r="A135" s="35"/>
      <c r="B135" s="50"/>
      <c r="C135" s="51"/>
      <c r="D135" s="43"/>
      <c r="E135" s="52"/>
      <c r="F135" s="46"/>
      <c r="G135" s="129"/>
      <c r="H135"/>
      <c r="I135" s="29"/>
      <c r="J135" s="29"/>
      <c r="K135" s="29"/>
      <c r="L135" s="29"/>
      <c r="M135" s="29"/>
      <c r="N135" s="29"/>
      <c r="O135" s="29"/>
      <c r="P135" s="29"/>
      <c r="Q135" s="29"/>
      <c r="R135" s="30"/>
    </row>
    <row r="136" spans="1:18" ht="18" customHeight="1" x14ac:dyDescent="0.3">
      <c r="A136" s="67">
        <v>46266</v>
      </c>
      <c r="B136" s="68"/>
      <c r="C136" s="69"/>
      <c r="D136" s="70" t="s">
        <v>739</v>
      </c>
      <c r="E136" s="71">
        <f>agst26!G140</f>
        <v>1502471891.6499996</v>
      </c>
      <c r="F136" s="72"/>
      <c r="G136" s="73">
        <f>E136</f>
        <v>1502471891.6499996</v>
      </c>
      <c r="H136" s="73">
        <f>H134+G136</f>
        <v>9766004048.9500008</v>
      </c>
      <c r="I136" s="29"/>
      <c r="J136" s="29"/>
      <c r="K136" s="29"/>
      <c r="L136" s="29"/>
      <c r="M136" s="29"/>
      <c r="N136" s="29"/>
      <c r="O136" s="29"/>
      <c r="P136" s="29"/>
      <c r="Q136" s="29"/>
      <c r="R136" s="30"/>
    </row>
    <row r="137" spans="1:18" ht="22.05" customHeight="1" x14ac:dyDescent="0.3">
      <c r="A137" s="22">
        <v>46268.054282407407</v>
      </c>
      <c r="B137" s="26"/>
      <c r="C137" s="27"/>
      <c r="D137" s="28" t="s">
        <v>34</v>
      </c>
      <c r="E137" s="189"/>
      <c r="F137" s="189">
        <v>10000</v>
      </c>
      <c r="G137" s="25">
        <f>(G136+E137)-F137</f>
        <v>1502461891.6499996</v>
      </c>
      <c r="H137" s="25">
        <f>(H136+E137)-F137</f>
        <v>9765994048.9500008</v>
      </c>
    </row>
    <row r="138" spans="1:18" ht="22.05" customHeight="1" x14ac:dyDescent="0.3">
      <c r="A138" s="22">
        <v>46269.341238425928</v>
      </c>
      <c r="B138" s="26"/>
      <c r="C138" s="27"/>
      <c r="D138" s="28" t="s">
        <v>459</v>
      </c>
      <c r="E138" s="189"/>
      <c r="F138" s="189">
        <v>600000000</v>
      </c>
      <c r="G138" s="25">
        <f t="shared" ref="G138:G140" si="19">(G137+E138)-F138</f>
        <v>902461891.64999962</v>
      </c>
      <c r="H138" s="25">
        <f t="shared" ref="H138:H140" si="20">(H137+E138)-F138</f>
        <v>9165994048.9500008</v>
      </c>
    </row>
    <row r="139" spans="1:18" ht="22.05" customHeight="1" x14ac:dyDescent="0.3">
      <c r="A139" s="22">
        <v>46295.331944444442</v>
      </c>
      <c r="B139" s="26"/>
      <c r="C139" s="27"/>
      <c r="D139" s="28" t="s">
        <v>57</v>
      </c>
      <c r="E139" s="190">
        <v>742887.8</v>
      </c>
      <c r="F139" s="190"/>
      <c r="G139" s="25">
        <f t="shared" si="19"/>
        <v>903204779.44999957</v>
      </c>
      <c r="H139" s="25">
        <f t="shared" si="20"/>
        <v>9166736936.75</v>
      </c>
    </row>
    <row r="140" spans="1:18" ht="22.05" customHeight="1" x14ac:dyDescent="0.3">
      <c r="A140" s="22">
        <v>46295.331944444442</v>
      </c>
      <c r="B140" s="26"/>
      <c r="C140" s="27"/>
      <c r="D140" s="28" t="s">
        <v>49</v>
      </c>
      <c r="E140" s="190"/>
      <c r="F140" s="190">
        <v>148577.56</v>
      </c>
      <c r="G140" s="25">
        <f t="shared" si="19"/>
        <v>903056201.88999963</v>
      </c>
      <c r="H140" s="25">
        <f t="shared" si="20"/>
        <v>9166588359.1900005</v>
      </c>
    </row>
    <row r="141" spans="1:18" ht="18" customHeight="1" x14ac:dyDescent="0.3">
      <c r="A141" s="22"/>
      <c r="B141" s="26"/>
      <c r="C141" s="27"/>
      <c r="D141" s="77" t="s">
        <v>76</v>
      </c>
      <c r="E141" s="92">
        <f>SUM(E136:E140)</f>
        <v>1503214779.4499996</v>
      </c>
      <c r="F141" s="92">
        <f>SUM(F137:F140)</f>
        <v>600158577.55999994</v>
      </c>
      <c r="G141" s="93">
        <f>E141-F141</f>
        <v>903056201.88999963</v>
      </c>
      <c r="H141" s="59">
        <f>H140</f>
        <v>9166588359.1900005</v>
      </c>
      <c r="I141" t="s">
        <v>956</v>
      </c>
      <c r="J141" s="216">
        <v>903056201.88999999</v>
      </c>
      <c r="K141" s="29"/>
      <c r="L141" s="29"/>
      <c r="M141" s="29"/>
      <c r="N141" s="29"/>
      <c r="O141" s="29"/>
      <c r="P141" s="29"/>
      <c r="Q141" s="29"/>
      <c r="R141" s="30"/>
    </row>
    <row r="142" spans="1:18" ht="18" customHeight="1" x14ac:dyDescent="0.3">
      <c r="A142" s="228" t="s">
        <v>738</v>
      </c>
      <c r="B142" s="228"/>
      <c r="C142" s="228"/>
      <c r="D142" s="228"/>
      <c r="E142" s="228"/>
      <c r="F142" s="228"/>
      <c r="G142" s="228"/>
      <c r="H142" s="53"/>
      <c r="I142" s="29"/>
      <c r="J142" s="29"/>
      <c r="K142" s="29"/>
      <c r="L142" s="29"/>
      <c r="M142" s="29"/>
      <c r="N142" s="29"/>
      <c r="O142" s="29"/>
      <c r="P142" s="29"/>
      <c r="Q142" s="29"/>
      <c r="R142" s="30"/>
    </row>
    <row r="143" spans="1:18" ht="18" customHeight="1" x14ac:dyDescent="0.3">
      <c r="A143" s="215"/>
      <c r="B143" s="215"/>
      <c r="C143" s="215"/>
      <c r="D143" s="215"/>
      <c r="E143" s="215"/>
      <c r="F143" s="215"/>
      <c r="G143" s="215"/>
      <c r="H143" s="53"/>
      <c r="I143" s="29"/>
      <c r="J143" s="29"/>
      <c r="K143" s="29"/>
      <c r="L143" s="29"/>
      <c r="M143" s="29"/>
      <c r="N143" s="29"/>
      <c r="O143" s="29"/>
      <c r="P143" s="29"/>
      <c r="Q143" s="29"/>
      <c r="R143" s="30"/>
    </row>
    <row r="144" spans="1:18" ht="18" customHeight="1" x14ac:dyDescent="0.3">
      <c r="A144" s="35"/>
      <c r="B144" s="50"/>
      <c r="C144" s="101" t="s">
        <v>103</v>
      </c>
      <c r="D144" s="102" t="s">
        <v>10</v>
      </c>
      <c r="E144" s="103" t="s">
        <v>104</v>
      </c>
      <c r="F144" s="104" t="s">
        <v>105</v>
      </c>
      <c r="G144" s="105" t="s">
        <v>106</v>
      </c>
      <c r="H144" s="53"/>
      <c r="I144" s="29"/>
      <c r="J144" s="29"/>
      <c r="K144" s="29"/>
      <c r="L144" s="29"/>
      <c r="M144" s="29"/>
      <c r="N144" s="29"/>
      <c r="O144" s="29"/>
      <c r="P144" s="29"/>
      <c r="Q144" s="29"/>
      <c r="R144" s="30"/>
    </row>
    <row r="145" spans="1:18" ht="18" customHeight="1" x14ac:dyDescent="0.3">
      <c r="A145" s="49"/>
      <c r="C145" s="26" t="s">
        <v>81</v>
      </c>
      <c r="D145" s="98" t="s">
        <v>812</v>
      </c>
      <c r="E145" s="23">
        <f>E9+E17+E27+E32+E37+E41+E48+E136</f>
        <v>13001223504.85</v>
      </c>
      <c r="F145" s="47"/>
      <c r="G145" s="25"/>
      <c r="H145" s="53"/>
      <c r="I145" s="29"/>
      <c r="J145" s="29"/>
      <c r="K145" s="29"/>
      <c r="L145" s="29"/>
      <c r="M145" s="29"/>
      <c r="N145" s="29"/>
      <c r="O145" s="29"/>
      <c r="P145" s="29"/>
      <c r="Q145" s="29"/>
      <c r="R145" s="30"/>
    </row>
    <row r="146" spans="1:18" ht="18" customHeight="1" x14ac:dyDescent="0.3">
      <c r="A146" s="49"/>
      <c r="B146" s="50"/>
      <c r="C146" s="97" t="s">
        <v>83</v>
      </c>
      <c r="D146" s="99" t="s">
        <v>813</v>
      </c>
      <c r="E146" s="23">
        <f>E11+E14+E24+E28+E42+E44</f>
        <v>4554937500</v>
      </c>
      <c r="F146" s="47"/>
      <c r="G146" s="25"/>
      <c r="H146" s="53"/>
      <c r="I146" s="29"/>
      <c r="J146" s="29"/>
      <c r="K146" s="29"/>
      <c r="L146" s="29"/>
      <c r="M146" s="29"/>
      <c r="N146" s="29"/>
      <c r="O146" s="29"/>
      <c r="P146" s="29"/>
      <c r="Q146" s="29"/>
      <c r="R146" s="30"/>
    </row>
    <row r="147" spans="1:18" ht="18" customHeight="1" x14ac:dyDescent="0.3">
      <c r="A147" s="49"/>
      <c r="B147" s="50"/>
      <c r="C147" s="97" t="s">
        <v>85</v>
      </c>
      <c r="D147" s="99" t="s">
        <v>662</v>
      </c>
      <c r="E147" s="23">
        <f>E81</f>
        <v>0</v>
      </c>
      <c r="F147" s="47"/>
      <c r="G147" s="25"/>
      <c r="H147" s="53"/>
      <c r="I147" s="29"/>
      <c r="J147" s="29"/>
      <c r="K147" s="29"/>
      <c r="L147" s="29"/>
      <c r="M147" s="29"/>
      <c r="N147" s="29"/>
      <c r="O147" s="29"/>
      <c r="P147" s="29"/>
      <c r="Q147" s="29"/>
      <c r="R147" s="30"/>
    </row>
    <row r="148" spans="1:18" ht="18" customHeight="1" x14ac:dyDescent="0.3">
      <c r="A148" s="49"/>
      <c r="B148" s="50"/>
      <c r="C148" s="97" t="s">
        <v>87</v>
      </c>
      <c r="D148" s="99" t="s">
        <v>663</v>
      </c>
      <c r="E148" s="23">
        <f>E133+E118+E117+E97+E79+E70+E59+E54</f>
        <v>78332456</v>
      </c>
      <c r="F148" s="47"/>
      <c r="G148" s="25"/>
      <c r="H148" s="53"/>
      <c r="I148" s="29"/>
      <c r="J148" s="29"/>
      <c r="K148" s="29"/>
      <c r="L148" s="29"/>
      <c r="M148" s="29"/>
      <c r="N148" s="29"/>
      <c r="O148" s="29"/>
      <c r="P148" s="29"/>
      <c r="Q148" s="29"/>
      <c r="R148" s="30"/>
    </row>
    <row r="149" spans="1:18" ht="18" customHeight="1" x14ac:dyDescent="0.3">
      <c r="A149" s="49"/>
      <c r="B149" s="50"/>
      <c r="C149" s="97" t="s">
        <v>89</v>
      </c>
      <c r="D149" s="98" t="s">
        <v>455</v>
      </c>
      <c r="E149" s="23">
        <f>E33</f>
        <v>95000</v>
      </c>
      <c r="F149" s="47"/>
      <c r="G149" s="25"/>
      <c r="H149" s="53"/>
      <c r="I149" s="29"/>
      <c r="J149" s="29"/>
      <c r="K149" s="29"/>
      <c r="L149" s="29"/>
      <c r="M149" s="29"/>
      <c r="N149" s="29"/>
      <c r="O149" s="29"/>
      <c r="P149" s="29"/>
      <c r="Q149" s="29"/>
      <c r="R149" s="30"/>
    </row>
    <row r="150" spans="1:18" ht="18" customHeight="1" x14ac:dyDescent="0.3">
      <c r="A150" s="49"/>
      <c r="B150" s="50"/>
      <c r="C150" s="97" t="s">
        <v>91</v>
      </c>
      <c r="D150" s="44" t="s">
        <v>86</v>
      </c>
      <c r="E150" s="23">
        <f>E139+E131+E22</f>
        <v>9287905.4299999997</v>
      </c>
      <c r="F150" s="47"/>
      <c r="G150" s="25"/>
      <c r="H150" s="53"/>
      <c r="I150" s="29"/>
      <c r="J150" s="29"/>
      <c r="K150" s="29"/>
      <c r="L150" s="29"/>
      <c r="M150" s="29"/>
      <c r="N150" s="29"/>
      <c r="O150" s="29"/>
      <c r="P150" s="29"/>
      <c r="Q150" s="29"/>
      <c r="R150" s="30"/>
    </row>
    <row r="151" spans="1:18" ht="18" customHeight="1" x14ac:dyDescent="0.3">
      <c r="A151" s="49"/>
      <c r="B151" s="50"/>
      <c r="C151" s="97" t="s">
        <v>94</v>
      </c>
      <c r="D151" s="44" t="s">
        <v>737</v>
      </c>
      <c r="E151" s="23"/>
      <c r="F151" s="47"/>
      <c r="G151" s="25"/>
      <c r="H151" s="53"/>
      <c r="I151" s="29"/>
      <c r="J151" s="29"/>
      <c r="K151" s="29"/>
      <c r="L151" s="29"/>
      <c r="M151" s="29"/>
      <c r="N151" s="29"/>
      <c r="O151" s="29"/>
      <c r="P151" s="29"/>
      <c r="Q151" s="29"/>
      <c r="R151" s="30"/>
    </row>
    <row r="152" spans="1:18" ht="18" customHeight="1" x14ac:dyDescent="0.3">
      <c r="A152" s="49"/>
      <c r="B152" s="50"/>
      <c r="C152" s="97" t="s">
        <v>95</v>
      </c>
      <c r="D152" s="44" t="s">
        <v>90</v>
      </c>
      <c r="E152" s="31"/>
      <c r="F152" s="47">
        <f>SUM(F49:F130)-F55-E109-E108-E103</f>
        <v>8475310426</v>
      </c>
      <c r="G152" s="25"/>
      <c r="H152" s="53"/>
      <c r="I152" s="29"/>
      <c r="J152" s="29"/>
      <c r="K152" s="29"/>
      <c r="L152" s="29"/>
      <c r="M152" s="29"/>
      <c r="N152" s="29"/>
      <c r="O152" s="29"/>
      <c r="P152" s="29"/>
      <c r="Q152" s="29"/>
      <c r="R152" s="30"/>
    </row>
    <row r="153" spans="1:18" ht="18" customHeight="1" x14ac:dyDescent="0.3">
      <c r="A153" s="49"/>
      <c r="B153" s="50"/>
      <c r="C153" s="97" t="s">
        <v>290</v>
      </c>
      <c r="D153" s="44" t="s">
        <v>92</v>
      </c>
      <c r="E153" s="31"/>
      <c r="F153" s="47">
        <f>F132+F140+F23</f>
        <v>1857581.09</v>
      </c>
      <c r="G153" s="25"/>
      <c r="H153" s="53"/>
      <c r="I153" s="29"/>
      <c r="J153" s="29"/>
      <c r="K153" s="29"/>
      <c r="L153" s="29"/>
      <c r="M153" s="29"/>
      <c r="N153" s="29"/>
      <c r="O153" s="29"/>
      <c r="P153" s="29"/>
      <c r="Q153" s="29"/>
      <c r="R153" s="30"/>
    </row>
    <row r="154" spans="1:18" ht="18" customHeight="1" x14ac:dyDescent="0.3">
      <c r="A154" s="49"/>
      <c r="B154" s="50"/>
      <c r="C154" s="97" t="s">
        <v>736</v>
      </c>
      <c r="D154" s="44" t="s">
        <v>93</v>
      </c>
      <c r="E154" s="31"/>
      <c r="F154" s="100">
        <f>F137+F55+F45+F38+F34+F29+F19+F18+F13</f>
        <v>120000</v>
      </c>
      <c r="G154" s="25"/>
      <c r="H154" s="53"/>
      <c r="I154" s="29"/>
      <c r="J154" s="29"/>
      <c r="K154" s="29"/>
      <c r="L154" s="29"/>
      <c r="M154" s="29"/>
      <c r="N154" s="29"/>
      <c r="O154" s="29"/>
      <c r="P154" s="29"/>
      <c r="Q154" s="29"/>
      <c r="R154" s="30"/>
    </row>
    <row r="155" spans="1:18" ht="18" customHeight="1" x14ac:dyDescent="0.3">
      <c r="A155" s="49"/>
      <c r="B155" s="50"/>
      <c r="C155" s="97"/>
      <c r="D155" s="106" t="s">
        <v>107</v>
      </c>
      <c r="E155" s="64">
        <f>SUM(E145:E154)</f>
        <v>17643876366.279999</v>
      </c>
      <c r="F155" s="64">
        <f>SUM(F145:F154)</f>
        <v>8477288007.0900002</v>
      </c>
      <c r="G155" s="59">
        <f>E155-F155</f>
        <v>9166588359.1899986</v>
      </c>
      <c r="H155" s="53"/>
      <c r="I155" s="29"/>
      <c r="J155" s="29"/>
      <c r="K155" s="29"/>
      <c r="L155" s="29"/>
      <c r="M155" s="29"/>
      <c r="N155" s="29"/>
      <c r="O155" s="29"/>
      <c r="P155" s="29"/>
      <c r="Q155" s="29"/>
      <c r="R155" s="30"/>
    </row>
    <row r="156" spans="1:18" ht="18" customHeight="1" x14ac:dyDescent="0.3">
      <c r="A156" s="49"/>
      <c r="B156" s="50"/>
      <c r="C156" s="51"/>
      <c r="D156" s="43"/>
      <c r="E156" s="52"/>
      <c r="F156" s="45"/>
      <c r="G156" s="53">
        <f>H141-G155</f>
        <v>0</v>
      </c>
      <c r="H156" s="53"/>
      <c r="I156" s="29"/>
      <c r="J156" s="29"/>
      <c r="K156" s="29"/>
      <c r="L156" s="29"/>
      <c r="M156" s="29"/>
      <c r="N156" s="29"/>
      <c r="O156" s="29"/>
      <c r="P156" s="29"/>
      <c r="Q156" s="29"/>
      <c r="R156" s="30"/>
    </row>
    <row r="157" spans="1:18" ht="18" customHeight="1" x14ac:dyDescent="0.3">
      <c r="A157" s="49"/>
      <c r="B157" s="50"/>
      <c r="C157" s="51"/>
      <c r="D157" s="43"/>
      <c r="E157" s="52"/>
      <c r="F157" s="45"/>
      <c r="G157" s="53"/>
      <c r="H157" s="53"/>
      <c r="I157" s="29"/>
      <c r="J157" s="29"/>
      <c r="K157" s="29"/>
      <c r="L157" s="29"/>
      <c r="M157" s="29"/>
      <c r="N157" s="29"/>
      <c r="O157" s="29"/>
      <c r="P157" s="29"/>
      <c r="Q157" s="29"/>
      <c r="R157" s="30"/>
    </row>
    <row r="158" spans="1:18" ht="18" customHeight="1" x14ac:dyDescent="0.3">
      <c r="A158" s="35"/>
      <c r="B158" s="36"/>
      <c r="C158" s="36"/>
      <c r="D158" s="37"/>
      <c r="E158" s="38"/>
      <c r="F158" s="34"/>
      <c r="G158" s="39"/>
      <c r="H158" s="39"/>
    </row>
    <row r="159" spans="1:18" ht="18.75" customHeight="1" x14ac:dyDescent="0.3">
      <c r="B159" s="214"/>
      <c r="E159" s="225" t="s">
        <v>957</v>
      </c>
      <c r="F159" s="225"/>
      <c r="G159" s="225"/>
      <c r="H159" s="225"/>
    </row>
    <row r="160" spans="1:18" ht="18.75" customHeight="1" x14ac:dyDescent="0.3">
      <c r="B160" s="214" t="s">
        <v>99</v>
      </c>
      <c r="E160" s="225" t="s">
        <v>98</v>
      </c>
      <c r="F160" s="225"/>
      <c r="G160" s="225"/>
      <c r="H160" s="225"/>
    </row>
    <row r="161" spans="1:18" ht="18.75" customHeight="1" x14ac:dyDescent="0.3">
      <c r="F161" s="214"/>
    </row>
    <row r="162" spans="1:18" ht="18.75" customHeight="1" x14ac:dyDescent="0.3">
      <c r="F162" s="214"/>
    </row>
    <row r="163" spans="1:18" ht="18.75" customHeight="1" x14ac:dyDescent="0.3">
      <c r="F163" s="214"/>
    </row>
    <row r="164" spans="1:18" ht="18.75" customHeight="1" x14ac:dyDescent="0.25">
      <c r="B164" s="40" t="s">
        <v>100</v>
      </c>
      <c r="E164" s="226" t="s">
        <v>16</v>
      </c>
      <c r="F164" s="226"/>
      <c r="G164" s="226"/>
      <c r="H164" s="226"/>
    </row>
    <row r="165" spans="1:18" s="17" customFormat="1" ht="19.5" customHeight="1" x14ac:dyDescent="0.3">
      <c r="A165" s="225" t="s">
        <v>14</v>
      </c>
      <c r="B165" s="225"/>
      <c r="C165" s="225"/>
      <c r="D165" s="225"/>
      <c r="E165" s="225"/>
      <c r="F165" s="225"/>
      <c r="G165" s="225"/>
      <c r="H165" s="225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1:18" s="17" customFormat="1" ht="19.5" customHeight="1" x14ac:dyDescent="0.3">
      <c r="A166" s="225" t="s">
        <v>101</v>
      </c>
      <c r="B166" s="225"/>
      <c r="C166" s="225"/>
      <c r="D166" s="225"/>
      <c r="E166" s="225"/>
      <c r="F166" s="225"/>
      <c r="G166" s="225"/>
      <c r="H166" s="225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1:18" s="17" customFormat="1" ht="19.5" customHeight="1" x14ac:dyDescent="0.3">
      <c r="A167" s="214"/>
      <c r="B167" s="2"/>
      <c r="C167" s="2"/>
      <c r="D167" s="214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1:18" s="17" customFormat="1" ht="19.5" customHeight="1" x14ac:dyDescent="0.3">
      <c r="A168" s="214"/>
      <c r="B168" s="2"/>
      <c r="C168" s="2"/>
      <c r="D168" s="214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1:18" s="17" customFormat="1" ht="19.5" customHeight="1" x14ac:dyDescent="0.3">
      <c r="A169" s="214"/>
      <c r="B169" s="2"/>
      <c r="C169" s="2"/>
      <c r="D169" s="214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1:18" s="17" customFormat="1" ht="19.5" customHeight="1" x14ac:dyDescent="0.3">
      <c r="A170" s="214"/>
      <c r="B170" s="2"/>
      <c r="C170" s="2"/>
      <c r="D170" s="214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1:18" s="17" customFormat="1" ht="19.5" customHeight="1" x14ac:dyDescent="0.3">
      <c r="A171" s="226" t="s">
        <v>102</v>
      </c>
      <c r="B171" s="226"/>
      <c r="C171" s="226"/>
      <c r="D171" s="226"/>
      <c r="E171" s="226"/>
      <c r="F171" s="226"/>
      <c r="G171" s="226"/>
      <c r="H171" s="226"/>
      <c r="I171" s="2"/>
      <c r="J171" s="2"/>
      <c r="K171" s="2"/>
      <c r="L171" s="2"/>
      <c r="M171" s="2"/>
      <c r="N171" s="2"/>
      <c r="O171" s="2"/>
      <c r="P171" s="2"/>
      <c r="Q171" s="2"/>
      <c r="R171" s="2"/>
    </row>
  </sheetData>
  <sortState xmlns:xlrd2="http://schemas.microsoft.com/office/spreadsheetml/2017/richdata2" ref="A49:K133">
    <sortCondition ref="K49:K133"/>
  </sortState>
  <mergeCells count="9">
    <mergeCell ref="A165:H165"/>
    <mergeCell ref="A166:H166"/>
    <mergeCell ref="A171:H171"/>
    <mergeCell ref="A1:H1"/>
    <mergeCell ref="A2:H2"/>
    <mergeCell ref="A142:G142"/>
    <mergeCell ref="E159:H159"/>
    <mergeCell ref="E160:H160"/>
    <mergeCell ref="E164:H164"/>
  </mergeCells>
  <printOptions horizontalCentered="1"/>
  <pageMargins left="0.55118110236220474" right="0.27559055118110237" top="0.86614173228346458" bottom="0.6692913385826772" header="0.47244094488188981" footer="0.23622047244094491"/>
  <pageSetup paperSize="10000" scale="58" fitToHeight="3" orientation="portrait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1E4E4-8497-4FB7-9DC5-1B73EA19C73D}">
  <sheetPr>
    <pageSetUpPr fitToPage="1"/>
  </sheetPr>
  <dimension ref="A1:R170"/>
  <sheetViews>
    <sheetView tabSelected="1" topLeftCell="A44" zoomScale="75" zoomScaleNormal="53" workbookViewId="0">
      <selection activeCell="D69" sqref="D69"/>
    </sheetView>
  </sheetViews>
  <sheetFormatPr defaultColWidth="9.21875" defaultRowHeight="19.5" customHeight="1" x14ac:dyDescent="0.3"/>
  <cols>
    <col min="1" max="1" width="16.33203125" style="214" bestFit="1" customWidth="1"/>
    <col min="2" max="2" width="7.109375" style="2" customWidth="1"/>
    <col min="3" max="3" width="7.21875" style="2" customWidth="1"/>
    <col min="4" max="4" width="63.33203125" style="2" customWidth="1"/>
    <col min="5" max="5" width="18.77734375" style="17" customWidth="1"/>
    <col min="6" max="6" width="17.88671875" style="17" customWidth="1"/>
    <col min="7" max="8" width="18.21875" style="17" customWidth="1"/>
    <col min="9" max="9" width="19.6640625" style="2" bestFit="1" customWidth="1"/>
    <col min="10" max="10" width="15" style="2" bestFit="1" customWidth="1"/>
    <col min="11" max="16384" width="9.21875" style="2"/>
  </cols>
  <sheetData>
    <row r="1" spans="1:18" ht="19.5" customHeight="1" x14ac:dyDescent="0.3">
      <c r="A1" s="227" t="s">
        <v>0</v>
      </c>
      <c r="B1" s="227"/>
      <c r="C1" s="227"/>
      <c r="D1" s="227"/>
      <c r="E1" s="227"/>
      <c r="F1" s="227"/>
      <c r="G1" s="227"/>
      <c r="H1" s="227"/>
    </row>
    <row r="2" spans="1:18" ht="19.5" customHeight="1" x14ac:dyDescent="0.3">
      <c r="A2" s="227" t="s">
        <v>881</v>
      </c>
      <c r="B2" s="227"/>
      <c r="C2" s="227"/>
      <c r="D2" s="227"/>
      <c r="E2" s="227"/>
      <c r="F2" s="227"/>
      <c r="G2" s="227"/>
      <c r="H2" s="227"/>
    </row>
    <row r="3" spans="1:18" ht="19.5" customHeight="1" thickBot="1" x14ac:dyDescent="0.35">
      <c r="A3" s="1"/>
      <c r="B3" s="3"/>
      <c r="C3" s="1"/>
      <c r="D3" s="4"/>
      <c r="E3" s="5"/>
      <c r="F3" s="5"/>
      <c r="G3" s="5"/>
      <c r="H3" s="5"/>
    </row>
    <row r="4" spans="1:18" ht="19.5" customHeight="1" thickBot="1" x14ac:dyDescent="0.35">
      <c r="A4" s="6" t="s">
        <v>66</v>
      </c>
      <c r="B4" s="3"/>
      <c r="C4" s="7" t="s">
        <v>65</v>
      </c>
      <c r="D4" s="8"/>
      <c r="E4" s="9"/>
      <c r="F4" s="10"/>
      <c r="G4" s="5"/>
      <c r="H4" s="11" t="s">
        <v>2</v>
      </c>
    </row>
    <row r="5" spans="1:18" ht="19.5" customHeight="1" x14ac:dyDescent="0.3">
      <c r="A5" s="6" t="s">
        <v>3</v>
      </c>
      <c r="B5" s="3"/>
      <c r="C5" s="7" t="s">
        <v>4</v>
      </c>
      <c r="D5" s="8"/>
      <c r="E5" s="9"/>
      <c r="F5" s="10"/>
      <c r="G5" s="5"/>
      <c r="H5" s="9"/>
    </row>
    <row r="6" spans="1:18" ht="19.5" customHeight="1" x14ac:dyDescent="0.3">
      <c r="A6" s="12" t="s">
        <v>5</v>
      </c>
      <c r="B6" s="13"/>
      <c r="C6" s="14" t="s">
        <v>6</v>
      </c>
      <c r="D6" s="15"/>
      <c r="E6" s="9"/>
      <c r="F6" s="10"/>
      <c r="G6" s="9"/>
      <c r="H6" s="9"/>
    </row>
    <row r="7" spans="1:18" ht="19.5" customHeight="1" x14ac:dyDescent="0.3">
      <c r="B7" s="214"/>
      <c r="C7" s="214"/>
      <c r="F7" s="18"/>
    </row>
    <row r="8" spans="1:18" ht="40.5" customHeight="1" x14ac:dyDescent="0.3">
      <c r="A8" s="19" t="s">
        <v>7</v>
      </c>
      <c r="B8" s="19" t="s">
        <v>8</v>
      </c>
      <c r="C8" s="19" t="s">
        <v>9</v>
      </c>
      <c r="D8" s="19" t="s">
        <v>10</v>
      </c>
      <c r="E8" s="20" t="s">
        <v>11</v>
      </c>
      <c r="F8" s="20" t="s">
        <v>12</v>
      </c>
      <c r="G8" s="21" t="s">
        <v>74</v>
      </c>
      <c r="H8" s="21" t="s">
        <v>75</v>
      </c>
    </row>
    <row r="9" spans="1:18" ht="18" customHeight="1" x14ac:dyDescent="0.3">
      <c r="A9" s="67">
        <v>46296</v>
      </c>
      <c r="B9" s="68"/>
      <c r="C9" s="69"/>
      <c r="D9" s="70" t="s">
        <v>17</v>
      </c>
      <c r="E9" s="71">
        <f>agst26!G14</f>
        <v>3696618966.75</v>
      </c>
      <c r="F9" s="72"/>
      <c r="G9" s="73">
        <f>E9</f>
        <v>3696618966.75</v>
      </c>
      <c r="H9" s="73">
        <f>G9</f>
        <v>3696618966.75</v>
      </c>
      <c r="I9" s="29"/>
      <c r="J9" s="29"/>
      <c r="K9" s="29"/>
      <c r="L9" s="29"/>
      <c r="M9" s="29"/>
      <c r="N9" s="29"/>
      <c r="O9" s="29"/>
      <c r="P9" s="29"/>
      <c r="Q9" s="29"/>
      <c r="R9" s="30"/>
    </row>
    <row r="10" spans="1:18" ht="18" customHeight="1" x14ac:dyDescent="0.3">
      <c r="A10" s="22">
        <v>46308</v>
      </c>
      <c r="B10" s="26"/>
      <c r="C10" s="27"/>
      <c r="D10" s="28" t="s">
        <v>248</v>
      </c>
      <c r="E10" s="31"/>
      <c r="F10" s="24"/>
      <c r="G10" s="25">
        <f>(G9+E10)-F10</f>
        <v>3696618966.75</v>
      </c>
      <c r="H10" s="25">
        <f>G10</f>
        <v>3696618966.75</v>
      </c>
      <c r="I10" s="29"/>
      <c r="J10" s="29"/>
      <c r="K10" s="29"/>
      <c r="L10" s="29"/>
      <c r="M10" s="29"/>
      <c r="N10" s="29"/>
      <c r="O10" s="29"/>
      <c r="P10" s="29"/>
      <c r="Q10" s="29"/>
      <c r="R10" s="60"/>
    </row>
    <row r="11" spans="1:18" ht="18" customHeight="1" x14ac:dyDescent="0.3">
      <c r="A11" s="22">
        <v>46313</v>
      </c>
      <c r="B11" s="26"/>
      <c r="C11" s="27"/>
      <c r="D11" s="28"/>
      <c r="E11" s="23"/>
      <c r="F11" s="23"/>
      <c r="G11" s="25">
        <f t="shared" ref="G11:G13" si="0">(G10+E11)-F11</f>
        <v>3696618966.75</v>
      </c>
      <c r="H11" s="25">
        <f t="shared" ref="H11:H14" si="1">G11</f>
        <v>3696618966.75</v>
      </c>
      <c r="I11" s="29"/>
      <c r="J11" s="29"/>
      <c r="K11" s="29"/>
      <c r="L11" s="29"/>
      <c r="M11" s="29"/>
      <c r="N11" s="29"/>
      <c r="O11" s="29"/>
      <c r="P11" s="29"/>
      <c r="Q11" s="29"/>
      <c r="R11" s="60"/>
    </row>
    <row r="12" spans="1:18" ht="18" customHeight="1" x14ac:dyDescent="0.3">
      <c r="A12" s="22">
        <v>46323</v>
      </c>
      <c r="B12" s="26"/>
      <c r="C12" s="27"/>
      <c r="D12" s="28"/>
      <c r="E12" s="23"/>
      <c r="F12" s="23"/>
      <c r="G12" s="25">
        <f t="shared" si="0"/>
        <v>3696618966.75</v>
      </c>
      <c r="H12" s="25">
        <f t="shared" si="1"/>
        <v>3696618966.75</v>
      </c>
      <c r="I12" s="29"/>
      <c r="J12" s="29"/>
      <c r="K12" s="29"/>
      <c r="L12" s="29"/>
      <c r="M12" s="29"/>
      <c r="N12" s="29"/>
      <c r="O12" s="29"/>
      <c r="P12" s="29"/>
      <c r="Q12" s="29"/>
      <c r="R12" s="60"/>
    </row>
    <row r="13" spans="1:18" ht="18" customHeight="1" thickBot="1" x14ac:dyDescent="0.35">
      <c r="A13" s="22">
        <v>46325</v>
      </c>
      <c r="B13" s="26"/>
      <c r="C13" s="27"/>
      <c r="D13" s="28" t="s">
        <v>34</v>
      </c>
      <c r="E13" s="31"/>
      <c r="F13" s="24">
        <v>15000</v>
      </c>
      <c r="G13" s="25">
        <f t="shared" si="0"/>
        <v>3696603966.75</v>
      </c>
      <c r="H13" s="25">
        <f t="shared" si="1"/>
        <v>3696603966.75</v>
      </c>
      <c r="I13" s="29"/>
      <c r="J13" s="29"/>
      <c r="K13" s="29"/>
      <c r="L13" s="29"/>
      <c r="M13" s="29"/>
      <c r="N13" s="29"/>
      <c r="O13" s="29"/>
      <c r="P13" s="29"/>
      <c r="Q13" s="29"/>
      <c r="R13" s="60"/>
    </row>
    <row r="14" spans="1:18" ht="22.05" customHeight="1" x14ac:dyDescent="0.3">
      <c r="A14" s="74"/>
      <c r="B14" s="26"/>
      <c r="C14" s="76"/>
      <c r="D14" s="77" t="s">
        <v>76</v>
      </c>
      <c r="E14" s="78">
        <f>SUM(E9:E13)</f>
        <v>3696618966.75</v>
      </c>
      <c r="F14" s="78">
        <f>SUM(F10:F13)</f>
        <v>15000</v>
      </c>
      <c r="G14" s="79">
        <f>E14-F14</f>
        <v>3696603966.75</v>
      </c>
      <c r="H14" s="25">
        <f t="shared" si="1"/>
        <v>3696603966.75</v>
      </c>
      <c r="I14" s="193">
        <v>3696618966.75</v>
      </c>
      <c r="J14" s="116">
        <f>G14-I14</f>
        <v>-15000</v>
      </c>
    </row>
    <row r="15" spans="1:18" ht="15.45" customHeight="1" x14ac:dyDescent="0.25">
      <c r="A15" s="22"/>
      <c r="B15" s="26"/>
      <c r="C15" s="27"/>
      <c r="D15" s="57"/>
      <c r="E15" s="58"/>
      <c r="F15" s="58"/>
      <c r="G15" s="25"/>
      <c r="H15" s="25"/>
      <c r="I15" s="216">
        <v>8381969716.75</v>
      </c>
    </row>
    <row r="16" spans="1:18" ht="18" customHeight="1" x14ac:dyDescent="0.3">
      <c r="A16" s="67">
        <v>46296</v>
      </c>
      <c r="B16" s="68"/>
      <c r="C16" s="69"/>
      <c r="D16" s="70" t="s">
        <v>19</v>
      </c>
      <c r="E16" s="71">
        <f>agst26!G26</f>
        <v>4829876046.8699942</v>
      </c>
      <c r="F16" s="72"/>
      <c r="G16" s="73">
        <f>E16</f>
        <v>4829876046.8699942</v>
      </c>
      <c r="H16" s="73">
        <f>H14+G16</f>
        <v>8526480013.6199942</v>
      </c>
      <c r="I16" s="29"/>
      <c r="J16" s="29"/>
      <c r="K16" s="29"/>
      <c r="L16" s="29"/>
      <c r="M16" s="29"/>
      <c r="N16" s="29"/>
      <c r="O16" s="29"/>
      <c r="P16" s="29"/>
      <c r="Q16" s="29"/>
      <c r="R16" s="30"/>
    </row>
    <row r="17" spans="1:18" ht="18" customHeight="1" x14ac:dyDescent="0.3">
      <c r="A17" s="22">
        <v>46297.048495370371</v>
      </c>
      <c r="B17" s="26"/>
      <c r="C17" s="27"/>
      <c r="D17" s="28" t="s">
        <v>809</v>
      </c>
      <c r="E17" s="31"/>
      <c r="F17" s="23">
        <v>10000</v>
      </c>
      <c r="G17" s="23">
        <f>(G16+E17)-F17</f>
        <v>4829866046.8699942</v>
      </c>
      <c r="H17" s="25">
        <f>(H16+E17)-F17</f>
        <v>8526470013.6199942</v>
      </c>
      <c r="I17" s="29"/>
      <c r="J17" s="29"/>
      <c r="K17" s="29"/>
      <c r="L17" s="29"/>
      <c r="M17" s="29"/>
      <c r="N17" s="29"/>
      <c r="O17" s="29"/>
      <c r="P17" s="29"/>
      <c r="Q17" s="29"/>
      <c r="R17" s="30"/>
    </row>
    <row r="18" spans="1:18" ht="18" customHeight="1" x14ac:dyDescent="0.3">
      <c r="A18" s="22">
        <v>46298.050034722219</v>
      </c>
      <c r="B18" s="26"/>
      <c r="C18" s="27"/>
      <c r="D18" s="28" t="s">
        <v>34</v>
      </c>
      <c r="E18" s="31"/>
      <c r="F18" s="23">
        <v>15000</v>
      </c>
      <c r="G18" s="23">
        <f t="shared" ref="G18:G25" si="2">(G17+E18)-F18</f>
        <v>4829851046.8699942</v>
      </c>
      <c r="H18" s="25">
        <f t="shared" ref="H18:H25" si="3">(H17+E18)-F18</f>
        <v>8526455013.6199942</v>
      </c>
      <c r="I18" s="29"/>
      <c r="J18" s="29"/>
      <c r="K18" s="29"/>
      <c r="L18" s="29"/>
      <c r="M18" s="29"/>
      <c r="N18" s="29"/>
      <c r="O18" s="29"/>
      <c r="P18" s="29"/>
      <c r="Q18" s="29"/>
      <c r="R18" s="30"/>
    </row>
    <row r="19" spans="1:18" ht="18" customHeight="1" x14ac:dyDescent="0.3">
      <c r="A19" s="22">
        <v>46298.554918981485</v>
      </c>
      <c r="B19" s="26"/>
      <c r="C19" s="27"/>
      <c r="D19" s="28"/>
      <c r="E19" s="31"/>
      <c r="F19" s="23"/>
      <c r="G19" s="23">
        <f t="shared" si="2"/>
        <v>4829851046.8699942</v>
      </c>
      <c r="H19" s="25">
        <f t="shared" si="3"/>
        <v>8526455013.6199942</v>
      </c>
      <c r="I19" s="29"/>
      <c r="J19" s="29"/>
      <c r="K19" s="29"/>
      <c r="L19" s="29"/>
      <c r="M19" s="29"/>
      <c r="N19" s="29"/>
      <c r="O19" s="29"/>
      <c r="P19" s="29"/>
      <c r="Q19" s="29"/>
      <c r="R19" s="30"/>
    </row>
    <row r="20" spans="1:18" ht="18" customHeight="1" x14ac:dyDescent="0.3">
      <c r="A20" s="22">
        <v>46298.57068287037</v>
      </c>
      <c r="B20" s="26"/>
      <c r="C20" s="27"/>
      <c r="D20" s="28"/>
      <c r="E20" s="31"/>
      <c r="F20" s="23"/>
      <c r="G20" s="23">
        <f t="shared" si="2"/>
        <v>4829851046.8699942</v>
      </c>
      <c r="H20" s="25">
        <f t="shared" si="3"/>
        <v>8526455013.6199942</v>
      </c>
      <c r="I20" s="29"/>
      <c r="J20" s="29"/>
      <c r="K20" s="29"/>
      <c r="L20" s="29"/>
      <c r="M20" s="29"/>
      <c r="N20" s="29"/>
      <c r="O20" s="29"/>
      <c r="P20" s="29"/>
      <c r="Q20" s="29"/>
      <c r="R20" s="30"/>
    </row>
    <row r="21" spans="1:18" ht="18" customHeight="1" x14ac:dyDescent="0.3">
      <c r="A21" s="22">
        <v>46313</v>
      </c>
      <c r="B21" s="26"/>
      <c r="C21" s="27"/>
      <c r="D21" s="28"/>
      <c r="E21" s="23"/>
      <c r="F21" s="23"/>
      <c r="G21" s="23">
        <f t="shared" si="2"/>
        <v>4829851046.8699942</v>
      </c>
      <c r="H21" s="25">
        <f t="shared" si="3"/>
        <v>8526455013.6199942</v>
      </c>
      <c r="I21" s="29"/>
      <c r="J21" s="29"/>
      <c r="K21" s="29"/>
      <c r="L21" s="29"/>
      <c r="M21" s="29"/>
      <c r="N21" s="29"/>
      <c r="O21" s="29"/>
      <c r="P21" s="29"/>
      <c r="Q21" s="29"/>
      <c r="R21" s="30"/>
    </row>
    <row r="22" spans="1:18" ht="18" customHeight="1" x14ac:dyDescent="0.3">
      <c r="A22" s="22">
        <v>46323</v>
      </c>
      <c r="B22" s="26"/>
      <c r="C22" s="27"/>
      <c r="D22" s="28"/>
      <c r="E22" s="23"/>
      <c r="F22" s="23"/>
      <c r="G22" s="23">
        <f t="shared" si="2"/>
        <v>4829851046.8699942</v>
      </c>
      <c r="H22" s="25">
        <f t="shared" si="3"/>
        <v>8526455013.6199942</v>
      </c>
      <c r="I22" s="29"/>
      <c r="J22" s="29"/>
      <c r="K22" s="29"/>
      <c r="L22" s="29"/>
      <c r="M22" s="29"/>
      <c r="N22" s="29"/>
      <c r="O22" s="29"/>
      <c r="P22" s="29"/>
      <c r="Q22" s="29"/>
      <c r="R22" s="30"/>
    </row>
    <row r="23" spans="1:18" ht="18" customHeight="1" x14ac:dyDescent="0.3">
      <c r="A23" s="22">
        <v>46325</v>
      </c>
      <c r="B23" s="26"/>
      <c r="C23" s="27"/>
      <c r="D23" s="28" t="s">
        <v>248</v>
      </c>
      <c r="E23" s="23"/>
      <c r="F23" s="23"/>
      <c r="G23" s="23">
        <f t="shared" si="2"/>
        <v>4829851046.8699942</v>
      </c>
      <c r="H23" s="23">
        <f t="shared" si="3"/>
        <v>8526455013.6199942</v>
      </c>
      <c r="I23" s="29"/>
      <c r="J23" s="29"/>
      <c r="K23" s="29"/>
      <c r="L23" s="29"/>
      <c r="M23" s="29"/>
      <c r="N23" s="29"/>
      <c r="O23" s="29"/>
      <c r="P23" s="29"/>
      <c r="Q23" s="29"/>
      <c r="R23" s="30"/>
    </row>
    <row r="24" spans="1:18" ht="18" customHeight="1" x14ac:dyDescent="0.3">
      <c r="A24" s="22">
        <v>46325</v>
      </c>
      <c r="B24" s="26"/>
      <c r="C24" s="27"/>
      <c r="D24" s="28" t="s">
        <v>57</v>
      </c>
      <c r="E24" s="23"/>
      <c r="F24" s="23"/>
      <c r="G24" s="23">
        <f t="shared" si="2"/>
        <v>4829851046.8699942</v>
      </c>
      <c r="H24" s="23">
        <f t="shared" si="3"/>
        <v>8526455013.6199942</v>
      </c>
      <c r="I24" s="29"/>
      <c r="J24" s="29"/>
      <c r="K24" s="29"/>
      <c r="L24" s="29"/>
      <c r="M24" s="29"/>
      <c r="N24" s="29"/>
      <c r="O24" s="29"/>
      <c r="P24" s="29"/>
      <c r="Q24" s="29"/>
      <c r="R24" s="30"/>
    </row>
    <row r="25" spans="1:18" ht="18" customHeight="1" thickBot="1" x14ac:dyDescent="0.35">
      <c r="A25" s="22">
        <v>46325</v>
      </c>
      <c r="B25" s="75"/>
      <c r="C25" s="76"/>
      <c r="D25" s="208" t="s">
        <v>49</v>
      </c>
      <c r="E25" s="23"/>
      <c r="F25" s="23"/>
      <c r="G25" s="23">
        <f t="shared" si="2"/>
        <v>4829851046.8699942</v>
      </c>
      <c r="H25" s="23">
        <f t="shared" si="3"/>
        <v>8526455013.6199942</v>
      </c>
      <c r="I25"/>
      <c r="J25" s="29"/>
      <c r="K25" s="29"/>
      <c r="L25" s="29"/>
      <c r="M25" s="29"/>
      <c r="N25" s="29"/>
      <c r="O25" s="29"/>
      <c r="P25" s="29"/>
      <c r="Q25" s="29"/>
      <c r="R25" s="30"/>
    </row>
    <row r="26" spans="1:18" ht="22.05" customHeight="1" x14ac:dyDescent="0.3">
      <c r="A26" s="74"/>
      <c r="B26" s="75"/>
      <c r="C26" s="76"/>
      <c r="D26" s="77" t="s">
        <v>76</v>
      </c>
      <c r="E26" s="78">
        <f>SUM(E16:E25)</f>
        <v>4829876046.8699942</v>
      </c>
      <c r="F26" s="78">
        <f>SUM(F16:F25)</f>
        <v>25000</v>
      </c>
      <c r="G26" s="79">
        <f>E26-F26</f>
        <v>4829851046.8699942</v>
      </c>
      <c r="H26" s="25">
        <f>H24</f>
        <v>8526455013.6199942</v>
      </c>
      <c r="I26" s="193">
        <v>4829876046.8699999</v>
      </c>
      <c r="J26" s="116">
        <f>G26-I26</f>
        <v>-25000.000005722046</v>
      </c>
    </row>
    <row r="27" spans="1:18" ht="22.05" customHeight="1" x14ac:dyDescent="0.3">
      <c r="A27" s="22"/>
      <c r="B27" s="26"/>
      <c r="C27" s="27"/>
      <c r="D27" s="57"/>
      <c r="E27" s="58"/>
      <c r="F27" s="58"/>
      <c r="G27" s="25"/>
      <c r="H27" s="25"/>
    </row>
    <row r="28" spans="1:18" ht="18" customHeight="1" x14ac:dyDescent="0.3">
      <c r="A28" s="67">
        <v>46296</v>
      </c>
      <c r="B28" s="68"/>
      <c r="C28" s="69"/>
      <c r="D28" s="70" t="s">
        <v>21</v>
      </c>
      <c r="E28" s="71">
        <f>agst26!G31</f>
        <v>628375505.15000153</v>
      </c>
      <c r="F28" s="72"/>
      <c r="G28" s="73">
        <f>E28</f>
        <v>628375505.15000153</v>
      </c>
      <c r="H28" s="73">
        <f>H26+G28</f>
        <v>9154830518.7699966</v>
      </c>
      <c r="I28" s="29"/>
      <c r="J28" s="29"/>
      <c r="K28" s="29"/>
      <c r="L28" s="29"/>
      <c r="M28" s="29"/>
      <c r="N28" s="29"/>
      <c r="O28" s="29"/>
      <c r="P28" s="29"/>
      <c r="Q28" s="29"/>
      <c r="R28" s="30"/>
    </row>
    <row r="29" spans="1:18" ht="18" customHeight="1" x14ac:dyDescent="0.3">
      <c r="A29" s="22">
        <v>46325</v>
      </c>
      <c r="B29" s="26"/>
      <c r="C29" s="27"/>
      <c r="D29" s="28" t="s">
        <v>248</v>
      </c>
      <c r="E29" s="23"/>
      <c r="F29" s="31"/>
      <c r="G29" s="25">
        <f>(G28+E29)-F29</f>
        <v>628375505.15000153</v>
      </c>
      <c r="H29" s="25">
        <f>(H28+E29)-F29</f>
        <v>9154830518.7699966</v>
      </c>
      <c r="I29" s="29"/>
      <c r="J29" s="29"/>
      <c r="K29" s="29"/>
      <c r="L29" s="29"/>
      <c r="M29" s="29"/>
      <c r="N29" s="29"/>
      <c r="O29" s="29"/>
      <c r="P29" s="29"/>
      <c r="Q29" s="29"/>
      <c r="R29" s="30"/>
    </row>
    <row r="30" spans="1:18" ht="18" customHeight="1" x14ac:dyDescent="0.3">
      <c r="A30" s="22">
        <v>46325</v>
      </c>
      <c r="B30" s="26"/>
      <c r="C30" s="27"/>
      <c r="D30" s="28" t="s">
        <v>34</v>
      </c>
      <c r="E30" s="23"/>
      <c r="F30" s="23">
        <v>15000</v>
      </c>
      <c r="G30" s="25">
        <f t="shared" ref="G30" si="4">(G29+E30)-F30</f>
        <v>628360505.15000153</v>
      </c>
      <c r="H30" s="25">
        <f t="shared" ref="H30" si="5">(H29+E30)-F30</f>
        <v>9154815518.7699966</v>
      </c>
      <c r="I30" s="29"/>
      <c r="J30" s="29"/>
      <c r="K30" s="29"/>
      <c r="L30" s="29"/>
      <c r="M30" s="29"/>
      <c r="N30" s="29"/>
      <c r="O30" s="29"/>
      <c r="P30" s="29"/>
      <c r="Q30" s="29"/>
      <c r="R30" s="30"/>
    </row>
    <row r="31" spans="1:18" ht="22.05" customHeight="1" x14ac:dyDescent="0.2">
      <c r="A31" s="74"/>
      <c r="B31" s="75"/>
      <c r="C31" s="76"/>
      <c r="D31" s="77" t="s">
        <v>76</v>
      </c>
      <c r="E31" s="78">
        <f>SUM(E28:E30)</f>
        <v>628375505.15000153</v>
      </c>
      <c r="F31" s="78">
        <f>SUM(F28:F30)</f>
        <v>15000</v>
      </c>
      <c r="G31" s="79">
        <f>E31-F31</f>
        <v>628360505.15000153</v>
      </c>
      <c r="H31" s="80">
        <f>H30</f>
        <v>9154815518.7699966</v>
      </c>
      <c r="I31" s="194">
        <v>628375505.14999998</v>
      </c>
      <c r="J31" s="116">
        <f>G31-I31</f>
        <v>-14999.999998450279</v>
      </c>
    </row>
    <row r="32" spans="1:18" ht="18" customHeight="1" x14ac:dyDescent="0.3">
      <c r="A32" s="22"/>
      <c r="B32" s="26"/>
      <c r="C32" s="27"/>
      <c r="D32" s="66"/>
      <c r="E32" s="31"/>
      <c r="F32" s="48"/>
      <c r="G32" s="25"/>
      <c r="H32" s="25"/>
      <c r="I32" s="29"/>
      <c r="J32" s="29"/>
      <c r="K32" s="29"/>
      <c r="L32" s="29"/>
      <c r="M32" s="29"/>
      <c r="N32" s="29"/>
      <c r="O32" s="29"/>
      <c r="P32" s="29"/>
      <c r="Q32" s="29"/>
      <c r="R32" s="30"/>
    </row>
    <row r="33" spans="1:18" ht="18" customHeight="1" x14ac:dyDescent="0.3">
      <c r="A33" s="67">
        <v>46296</v>
      </c>
      <c r="B33" s="68"/>
      <c r="C33" s="69"/>
      <c r="D33" s="70" t="s">
        <v>20</v>
      </c>
      <c r="E33" s="71">
        <f>agst26!G36</f>
        <v>54274495.280000001</v>
      </c>
      <c r="F33" s="72"/>
      <c r="G33" s="73">
        <f>E33</f>
        <v>54274495.280000001</v>
      </c>
      <c r="H33" s="73">
        <f>H31+G33</f>
        <v>9209090014.0499973</v>
      </c>
      <c r="I33" s="29"/>
      <c r="J33" s="29"/>
      <c r="K33" s="29"/>
      <c r="L33" s="29"/>
      <c r="M33" s="29"/>
      <c r="N33" s="29"/>
      <c r="O33" s="29"/>
      <c r="P33" s="29"/>
      <c r="Q33" s="29"/>
      <c r="R33" s="30"/>
    </row>
    <row r="34" spans="1:18" ht="18" customHeight="1" x14ac:dyDescent="0.3">
      <c r="A34" s="22">
        <v>46325</v>
      </c>
      <c r="B34" s="26"/>
      <c r="C34" s="27"/>
      <c r="D34" s="28" t="s">
        <v>257</v>
      </c>
      <c r="E34" s="23"/>
      <c r="F34" s="24"/>
      <c r="G34" s="25">
        <f t="shared" ref="G34:G35" si="6">(G33+E34)-F34</f>
        <v>54274495.280000001</v>
      </c>
      <c r="H34" s="25">
        <f t="shared" ref="H34:H35" si="7">(H33+E34)-F34</f>
        <v>9209090014.0499973</v>
      </c>
      <c r="I34" s="29"/>
      <c r="J34" s="29"/>
      <c r="K34" s="29"/>
      <c r="L34" s="29"/>
      <c r="M34" s="29"/>
      <c r="N34" s="29"/>
      <c r="O34" s="29"/>
      <c r="P34" s="29"/>
      <c r="Q34" s="29"/>
      <c r="R34" s="30"/>
    </row>
    <row r="35" spans="1:18" ht="18" customHeight="1" thickBot="1" x14ac:dyDescent="0.35">
      <c r="A35" s="22">
        <v>46325</v>
      </c>
      <c r="B35" s="26"/>
      <c r="C35" s="27"/>
      <c r="D35" s="44" t="s">
        <v>258</v>
      </c>
      <c r="E35" s="31"/>
      <c r="F35" s="48">
        <v>15000</v>
      </c>
      <c r="G35" s="25">
        <f t="shared" si="6"/>
        <v>54259495.280000001</v>
      </c>
      <c r="H35" s="25">
        <f t="shared" si="7"/>
        <v>9209075014.0499973</v>
      </c>
      <c r="I35" s="29"/>
      <c r="J35" s="29"/>
      <c r="K35" s="29"/>
      <c r="L35" s="29"/>
      <c r="M35" s="29"/>
      <c r="N35" s="29"/>
      <c r="O35" s="29"/>
      <c r="P35" s="29"/>
      <c r="Q35" s="29"/>
      <c r="R35" s="30"/>
    </row>
    <row r="36" spans="1:18" ht="22.05" customHeight="1" x14ac:dyDescent="0.3">
      <c r="A36" s="74"/>
      <c r="B36" s="75"/>
      <c r="C36" s="76"/>
      <c r="D36" s="77" t="s">
        <v>76</v>
      </c>
      <c r="E36" s="78">
        <f>SUM(E33:E35)</f>
        <v>54274495.280000001</v>
      </c>
      <c r="F36" s="78">
        <f>SUM(F33:F35)</f>
        <v>15000</v>
      </c>
      <c r="G36" s="79">
        <f>E36-F36</f>
        <v>54259495.280000001</v>
      </c>
      <c r="H36" s="80">
        <f>H35</f>
        <v>9209075014.0499973</v>
      </c>
      <c r="I36" s="193">
        <v>54274495.280000001</v>
      </c>
      <c r="J36" s="116">
        <f>G36-I36</f>
        <v>-15000</v>
      </c>
    </row>
    <row r="37" spans="1:18" ht="18" customHeight="1" x14ac:dyDescent="0.3">
      <c r="A37" s="22"/>
      <c r="B37" s="26"/>
      <c r="C37" s="27"/>
      <c r="D37" s="28"/>
      <c r="E37" s="23"/>
      <c r="F37" s="24"/>
      <c r="G37" s="25"/>
      <c r="H37" s="25"/>
      <c r="I37" s="29"/>
      <c r="J37" s="29"/>
      <c r="K37" s="29"/>
      <c r="L37" s="29"/>
      <c r="M37" s="29"/>
      <c r="N37" s="29"/>
      <c r="O37" s="29"/>
      <c r="P37" s="29"/>
      <c r="Q37" s="29"/>
      <c r="R37" s="60"/>
    </row>
    <row r="38" spans="1:18" ht="18" customHeight="1" x14ac:dyDescent="0.3">
      <c r="A38" s="67">
        <v>46296</v>
      </c>
      <c r="B38" s="68"/>
      <c r="C38" s="69"/>
      <c r="D38" s="70" t="s">
        <v>22</v>
      </c>
      <c r="E38" s="71">
        <f>agst26!G40</f>
        <v>9229301</v>
      </c>
      <c r="F38" s="72"/>
      <c r="G38" s="73">
        <f>E38</f>
        <v>9229301</v>
      </c>
      <c r="H38" s="73">
        <f>H36+G38</f>
        <v>9218304315.0499973</v>
      </c>
      <c r="I38" s="29"/>
      <c r="J38" s="29"/>
      <c r="K38" s="29"/>
      <c r="L38" s="29"/>
      <c r="M38" s="29"/>
      <c r="N38" s="29"/>
      <c r="O38" s="29"/>
      <c r="P38" s="29"/>
      <c r="Q38" s="29"/>
      <c r="R38" s="30"/>
    </row>
    <row r="39" spans="1:18" ht="18" customHeight="1" x14ac:dyDescent="0.3">
      <c r="A39" s="22">
        <v>46325</v>
      </c>
      <c r="B39" s="26"/>
      <c r="C39" s="27"/>
      <c r="D39" s="44" t="s">
        <v>259</v>
      </c>
      <c r="E39" s="31"/>
      <c r="F39" s="48">
        <v>15000</v>
      </c>
      <c r="G39" s="25">
        <f>G38-F39</f>
        <v>9214301</v>
      </c>
      <c r="H39" s="25">
        <f>H38-F39</f>
        <v>9218289315.0499973</v>
      </c>
      <c r="I39" s="29"/>
      <c r="J39" s="29"/>
      <c r="K39" s="29"/>
      <c r="L39" s="29"/>
      <c r="M39" s="29"/>
      <c r="N39" s="29"/>
      <c r="O39" s="29"/>
      <c r="P39" s="29"/>
      <c r="Q39" s="29"/>
      <c r="R39" s="30"/>
    </row>
    <row r="40" spans="1:18" ht="18" customHeight="1" x14ac:dyDescent="0.2">
      <c r="A40" s="74"/>
      <c r="B40" s="75"/>
      <c r="C40" s="76"/>
      <c r="D40" s="77" t="s">
        <v>76</v>
      </c>
      <c r="E40" s="92">
        <f>SUM(E37:E39)</f>
        <v>9229301</v>
      </c>
      <c r="F40" s="92">
        <f>SUM(F37:F39)</f>
        <v>15000</v>
      </c>
      <c r="G40" s="93">
        <f>E40-F40</f>
        <v>9214301</v>
      </c>
      <c r="H40" s="25">
        <f>H39</f>
        <v>9218289315.0499973</v>
      </c>
      <c r="I40" s="194">
        <v>9229301</v>
      </c>
      <c r="J40" s="116">
        <f>G40-I40</f>
        <v>-15000</v>
      </c>
      <c r="K40" s="29"/>
      <c r="L40" s="29"/>
      <c r="M40" s="29"/>
      <c r="N40" s="29"/>
      <c r="O40" s="29"/>
      <c r="P40" s="29"/>
      <c r="Q40" s="29"/>
      <c r="R40" s="30"/>
    </row>
    <row r="41" spans="1:18" ht="18" customHeight="1" x14ac:dyDescent="0.3">
      <c r="A41" s="22"/>
      <c r="B41" s="26"/>
      <c r="C41" s="27"/>
      <c r="D41" s="66"/>
      <c r="E41" s="31"/>
      <c r="F41" s="48"/>
      <c r="G41" s="25"/>
      <c r="H41" s="25"/>
      <c r="I41" s="29"/>
      <c r="J41" s="29"/>
      <c r="K41" s="29"/>
      <c r="L41" s="29"/>
      <c r="M41" s="29"/>
      <c r="N41" s="29"/>
      <c r="O41" s="29"/>
      <c r="P41" s="29"/>
      <c r="Q41" s="29"/>
      <c r="R41" s="30"/>
    </row>
    <row r="42" spans="1:18" ht="18" customHeight="1" x14ac:dyDescent="0.3">
      <c r="A42" s="67">
        <v>46296</v>
      </c>
      <c r="B42" s="68"/>
      <c r="C42" s="69"/>
      <c r="D42" s="70" t="s">
        <v>18</v>
      </c>
      <c r="E42" s="71">
        <f>agst26!G46</f>
        <v>1918827214.8700008</v>
      </c>
      <c r="F42" s="72"/>
      <c r="G42" s="73">
        <f>E42</f>
        <v>1918827214.8700008</v>
      </c>
      <c r="H42" s="73">
        <f>H40+G42</f>
        <v>11137116529.919998</v>
      </c>
      <c r="I42" s="29"/>
      <c r="J42" s="29"/>
      <c r="K42" s="29"/>
      <c r="L42" s="29"/>
      <c r="M42" s="29"/>
      <c r="N42" s="29"/>
      <c r="O42" s="29"/>
      <c r="P42" s="29"/>
      <c r="Q42" s="29"/>
      <c r="R42" s="30"/>
    </row>
    <row r="43" spans="1:18" ht="18" customHeight="1" x14ac:dyDescent="0.3">
      <c r="A43" s="22">
        <v>46299.341238425928</v>
      </c>
      <c r="B43" s="26"/>
      <c r="C43" s="27"/>
      <c r="D43" s="28" t="s">
        <v>298</v>
      </c>
      <c r="E43" s="189"/>
      <c r="F43" s="189"/>
      <c r="G43" s="25">
        <f>(G42+E43)-F43</f>
        <v>1918827214.8700008</v>
      </c>
      <c r="H43" s="25">
        <f>(H42+E43)-F43</f>
        <v>11137116529.919998</v>
      </c>
      <c r="I43" s="29"/>
      <c r="J43" s="29"/>
      <c r="K43" s="29"/>
      <c r="L43" s="29"/>
      <c r="M43" s="29"/>
      <c r="N43" s="29"/>
      <c r="O43" s="29"/>
      <c r="P43" s="29"/>
      <c r="Q43" s="29"/>
      <c r="R43" s="30"/>
    </row>
    <row r="44" spans="1:18" ht="22.05" customHeight="1" x14ac:dyDescent="0.3">
      <c r="A44" s="22">
        <v>46325.607754629629</v>
      </c>
      <c r="B44" s="26"/>
      <c r="C44" s="27"/>
      <c r="D44" s="28" t="s">
        <v>248</v>
      </c>
      <c r="E44" s="23"/>
      <c r="F44" s="31"/>
      <c r="G44" s="25">
        <f t="shared" ref="G44:G45" si="8">(G43+E44)-F44</f>
        <v>1918827214.8700008</v>
      </c>
      <c r="H44" s="25">
        <f t="shared" ref="H44:H45" si="9">(H43+E44)-F44</f>
        <v>11137116529.919998</v>
      </c>
      <c r="I44"/>
    </row>
    <row r="45" spans="1:18" ht="22.05" customHeight="1" x14ac:dyDescent="0.3">
      <c r="A45" s="22">
        <v>46325.607754629629</v>
      </c>
      <c r="B45" s="26"/>
      <c r="C45" s="27"/>
      <c r="D45" s="28" t="s">
        <v>34</v>
      </c>
      <c r="E45" s="23"/>
      <c r="F45" s="31">
        <v>15000</v>
      </c>
      <c r="G45" s="25">
        <f t="shared" si="8"/>
        <v>1918812214.8700008</v>
      </c>
      <c r="H45" s="25">
        <f t="shared" si="9"/>
        <v>11137101529.919998</v>
      </c>
    </row>
    <row r="46" spans="1:18" ht="18" customHeight="1" x14ac:dyDescent="0.2">
      <c r="A46" s="22"/>
      <c r="B46" s="26"/>
      <c r="C46" s="27"/>
      <c r="D46" s="77" t="s">
        <v>76</v>
      </c>
      <c r="E46" s="92">
        <f>SUM(E42:E45)</f>
        <v>1918827214.8700008</v>
      </c>
      <c r="F46" s="92">
        <f>SUM(F43:F45)</f>
        <v>15000</v>
      </c>
      <c r="G46" s="93">
        <f>E46-F46</f>
        <v>1918812214.8700008</v>
      </c>
      <c r="H46" s="25">
        <f>H45</f>
        <v>11137101529.919998</v>
      </c>
      <c r="I46" s="194">
        <v>1918827214.8699999</v>
      </c>
      <c r="J46" s="116">
        <f>G46-I46</f>
        <v>-14999.999999046326</v>
      </c>
      <c r="K46" s="29"/>
      <c r="L46" s="29"/>
      <c r="M46" s="29"/>
      <c r="N46" s="29"/>
      <c r="O46" s="29"/>
      <c r="P46" s="29"/>
      <c r="Q46" s="29"/>
      <c r="R46" s="30"/>
    </row>
    <row r="47" spans="1:18" ht="18" customHeight="1" x14ac:dyDescent="0.3">
      <c r="A47" s="22"/>
      <c r="B47" s="26"/>
      <c r="C47" s="27"/>
      <c r="D47" s="28"/>
      <c r="E47" s="31"/>
      <c r="F47" s="24"/>
      <c r="G47" s="25"/>
      <c r="H47" s="25"/>
      <c r="I47" s="29"/>
      <c r="J47" s="29"/>
      <c r="K47" s="29"/>
      <c r="L47" s="29"/>
      <c r="M47" s="29"/>
      <c r="N47" s="29"/>
      <c r="O47" s="29"/>
      <c r="P47" s="29"/>
      <c r="Q47" s="29"/>
      <c r="R47" s="30"/>
    </row>
    <row r="48" spans="1:18" ht="18" customHeight="1" x14ac:dyDescent="0.3">
      <c r="A48" s="67">
        <v>46296</v>
      </c>
      <c r="B48" s="68"/>
      <c r="C48" s="69"/>
      <c r="D48" s="70" t="s">
        <v>24</v>
      </c>
      <c r="E48" s="71">
        <f>agst26!G133</f>
        <v>361550083.28000355</v>
      </c>
      <c r="F48" s="72"/>
      <c r="G48" s="73">
        <f>E48</f>
        <v>361550083.28000355</v>
      </c>
      <c r="H48" s="73">
        <f>H46+G48</f>
        <v>11498651613.200001</v>
      </c>
      <c r="I48" s="29"/>
      <c r="J48" s="29"/>
      <c r="K48" s="29"/>
      <c r="L48" s="29"/>
      <c r="M48" s="29"/>
      <c r="N48" s="29"/>
      <c r="O48" s="29"/>
      <c r="P48" s="29"/>
      <c r="Q48" s="29"/>
      <c r="R48" s="30"/>
    </row>
    <row r="49" spans="1:18" ht="18" customHeight="1" x14ac:dyDescent="0.3">
      <c r="A49" s="22">
        <v>46297.263981481483</v>
      </c>
      <c r="B49" s="26"/>
      <c r="C49" s="27"/>
      <c r="D49" s="28" t="s">
        <v>298</v>
      </c>
      <c r="E49" s="189">
        <v>3000000000</v>
      </c>
      <c r="F49" s="189"/>
      <c r="G49" s="25">
        <f>(G48+E49)-F49</f>
        <v>3361550083.2800035</v>
      </c>
      <c r="H49" s="25">
        <f>(H48+E49)-F49</f>
        <v>14498651613.200001</v>
      </c>
      <c r="I49" s="29"/>
      <c r="J49" s="29"/>
      <c r="K49" s="29"/>
      <c r="L49" s="29"/>
      <c r="M49" s="29"/>
      <c r="N49" s="29"/>
      <c r="O49" s="29"/>
      <c r="P49" s="29"/>
      <c r="Q49" s="29"/>
      <c r="R49" s="30"/>
    </row>
    <row r="50" spans="1:18" ht="18" customHeight="1" x14ac:dyDescent="0.3">
      <c r="A50" s="22">
        <v>46297.264675925922</v>
      </c>
      <c r="B50" s="26"/>
      <c r="C50" s="27"/>
      <c r="D50" s="28" t="s">
        <v>958</v>
      </c>
      <c r="E50" s="189"/>
      <c r="F50" s="189">
        <v>3750000</v>
      </c>
      <c r="G50" s="25">
        <f t="shared" ref="G50:G113" si="10">(G49+E50)-F50</f>
        <v>3357800083.2800035</v>
      </c>
      <c r="H50" s="25">
        <f t="shared" ref="H50:H113" si="11">(H49+E50)-F50</f>
        <v>14494901613.200001</v>
      </c>
      <c r="I50" s="29"/>
      <c r="J50" s="29"/>
      <c r="K50" s="29"/>
      <c r="L50" s="29"/>
      <c r="M50" s="29"/>
      <c r="N50" s="29"/>
      <c r="O50" s="29"/>
      <c r="P50" s="29"/>
      <c r="Q50" s="29"/>
      <c r="R50" s="30"/>
    </row>
    <row r="51" spans="1:18" ht="18" customHeight="1" x14ac:dyDescent="0.3">
      <c r="A51" s="22">
        <v>46297.264687499999</v>
      </c>
      <c r="B51" s="26"/>
      <c r="C51" s="27"/>
      <c r="D51" s="28" t="s">
        <v>959</v>
      </c>
      <c r="E51" s="189"/>
      <c r="F51" s="189">
        <v>183713000</v>
      </c>
      <c r="G51" s="25">
        <f t="shared" si="10"/>
        <v>3174087083.2800035</v>
      </c>
      <c r="H51" s="25">
        <f t="shared" si="11"/>
        <v>14311188613.200001</v>
      </c>
      <c r="I51" s="29"/>
      <c r="J51" s="29"/>
      <c r="K51" s="29"/>
      <c r="L51" s="29"/>
      <c r="M51" s="29"/>
      <c r="N51" s="29"/>
      <c r="O51" s="29"/>
      <c r="P51" s="29"/>
      <c r="Q51" s="29"/>
      <c r="R51" s="30"/>
    </row>
    <row r="52" spans="1:18" ht="18" customHeight="1" x14ac:dyDescent="0.3">
      <c r="A52" s="22">
        <v>46297.267453703702</v>
      </c>
      <c r="B52" s="26"/>
      <c r="C52" s="27"/>
      <c r="D52" s="28" t="s">
        <v>960</v>
      </c>
      <c r="E52" s="189"/>
      <c r="F52" s="189">
        <v>1748196547</v>
      </c>
      <c r="G52" s="25">
        <f t="shared" si="10"/>
        <v>1425890536.2800035</v>
      </c>
      <c r="H52" s="25">
        <f t="shared" si="11"/>
        <v>12562992066.200001</v>
      </c>
      <c r="I52" s="29"/>
      <c r="J52" s="29"/>
      <c r="K52" s="29"/>
      <c r="L52" s="29"/>
      <c r="M52" s="29"/>
      <c r="N52" s="29"/>
      <c r="O52" s="29"/>
      <c r="P52" s="29"/>
      <c r="Q52" s="29"/>
      <c r="R52" s="30"/>
    </row>
    <row r="53" spans="1:18" ht="18" customHeight="1" x14ac:dyDescent="0.3">
      <c r="A53" s="22">
        <v>46298.149780092594</v>
      </c>
      <c r="B53" s="26"/>
      <c r="C53" s="27"/>
      <c r="D53" s="28" t="s">
        <v>34</v>
      </c>
      <c r="E53" s="189"/>
      <c r="F53" s="189">
        <v>10000</v>
      </c>
      <c r="G53" s="25">
        <f t="shared" si="10"/>
        <v>1425880536.2800035</v>
      </c>
      <c r="H53" s="25">
        <f t="shared" si="11"/>
        <v>12562982066.200001</v>
      </c>
      <c r="I53" s="29"/>
      <c r="J53" s="29"/>
      <c r="K53" s="29"/>
      <c r="L53" s="29"/>
      <c r="M53" s="29"/>
      <c r="N53" s="29"/>
      <c r="O53" s="29"/>
      <c r="P53" s="29"/>
      <c r="Q53" s="29"/>
      <c r="R53" s="30"/>
    </row>
    <row r="54" spans="1:18" ht="18" customHeight="1" x14ac:dyDescent="0.3">
      <c r="A54" s="22">
        <v>46300.600949074076</v>
      </c>
      <c r="B54" s="26"/>
      <c r="C54" s="27"/>
      <c r="D54" s="28" t="s">
        <v>961</v>
      </c>
      <c r="E54" s="189">
        <v>6306880</v>
      </c>
      <c r="F54" s="189"/>
      <c r="G54" s="25">
        <f t="shared" si="10"/>
        <v>1432187416.2800035</v>
      </c>
      <c r="H54" s="25">
        <f t="shared" si="11"/>
        <v>12569288946.200001</v>
      </c>
      <c r="I54" s="29"/>
      <c r="J54" s="29"/>
      <c r="K54" s="29"/>
      <c r="L54" s="29"/>
      <c r="M54" s="29"/>
      <c r="N54" s="29"/>
      <c r="O54" s="29"/>
      <c r="P54" s="29"/>
      <c r="Q54" s="29"/>
      <c r="R54" s="30"/>
    </row>
    <row r="55" spans="1:18" ht="18" customHeight="1" x14ac:dyDescent="0.3">
      <c r="A55" s="22">
        <v>46301.395358796297</v>
      </c>
      <c r="B55" s="26"/>
      <c r="C55" s="27"/>
      <c r="D55" s="28" t="s">
        <v>962</v>
      </c>
      <c r="E55" s="189"/>
      <c r="F55" s="189">
        <v>30400000</v>
      </c>
      <c r="G55" s="25">
        <f t="shared" si="10"/>
        <v>1401787416.2800035</v>
      </c>
      <c r="H55" s="25">
        <f t="shared" si="11"/>
        <v>12538888946.200001</v>
      </c>
      <c r="I55" s="29"/>
      <c r="J55" s="29"/>
      <c r="K55" s="29"/>
      <c r="L55" s="29"/>
      <c r="M55" s="29"/>
      <c r="N55" s="29"/>
      <c r="O55" s="29"/>
      <c r="P55" s="29"/>
      <c r="Q55" s="29"/>
      <c r="R55" s="30"/>
    </row>
    <row r="56" spans="1:18" ht="18" customHeight="1" x14ac:dyDescent="0.3">
      <c r="A56" s="22">
        <v>46301.395358796297</v>
      </c>
      <c r="B56" s="26"/>
      <c r="C56" s="27"/>
      <c r="D56" s="28" t="s">
        <v>963</v>
      </c>
      <c r="E56" s="189"/>
      <c r="F56" s="189">
        <v>37200000</v>
      </c>
      <c r="G56" s="25">
        <f t="shared" si="10"/>
        <v>1364587416.2800035</v>
      </c>
      <c r="H56" s="25">
        <f t="shared" si="11"/>
        <v>12501688946.200001</v>
      </c>
      <c r="I56" s="29"/>
      <c r="J56" s="29"/>
      <c r="K56" s="29"/>
      <c r="L56" s="29"/>
      <c r="M56" s="29"/>
      <c r="N56" s="29"/>
      <c r="O56" s="29"/>
      <c r="P56" s="29"/>
      <c r="Q56" s="29"/>
      <c r="R56" s="30"/>
    </row>
    <row r="57" spans="1:18" ht="18" customHeight="1" x14ac:dyDescent="0.3">
      <c r="A57" s="22">
        <v>46301.395370370374</v>
      </c>
      <c r="B57" s="26"/>
      <c r="C57" s="27"/>
      <c r="D57" s="28" t="s">
        <v>964</v>
      </c>
      <c r="E57" s="114"/>
      <c r="F57" s="114">
        <v>27090000</v>
      </c>
      <c r="G57" s="25">
        <f t="shared" si="10"/>
        <v>1337497416.2800035</v>
      </c>
      <c r="H57" s="25">
        <f t="shared" si="11"/>
        <v>12474598946.200001</v>
      </c>
      <c r="I57" s="29"/>
      <c r="J57" s="29"/>
      <c r="K57" s="29"/>
      <c r="L57" s="29"/>
      <c r="M57" s="29"/>
      <c r="N57" s="29"/>
      <c r="O57" s="29"/>
      <c r="P57" s="29"/>
      <c r="Q57" s="29"/>
      <c r="R57" s="30"/>
    </row>
    <row r="58" spans="1:18" ht="18" customHeight="1" x14ac:dyDescent="0.3">
      <c r="A58" s="22">
        <v>46301.39539351852</v>
      </c>
      <c r="B58" s="26"/>
      <c r="C58" s="27"/>
      <c r="D58" s="28" t="s">
        <v>965</v>
      </c>
      <c r="E58" s="189"/>
      <c r="F58" s="189">
        <v>10000000</v>
      </c>
      <c r="G58" s="25">
        <f t="shared" si="10"/>
        <v>1327497416.2800035</v>
      </c>
      <c r="H58" s="25">
        <f t="shared" si="11"/>
        <v>12464598946.200001</v>
      </c>
      <c r="I58" s="29"/>
      <c r="J58" s="29"/>
      <c r="K58" s="29"/>
      <c r="L58" s="29"/>
      <c r="M58" s="29"/>
      <c r="N58" s="29"/>
      <c r="O58" s="29"/>
      <c r="P58" s="29"/>
      <c r="Q58" s="29"/>
      <c r="R58" s="30"/>
    </row>
    <row r="59" spans="1:18" ht="18" customHeight="1" x14ac:dyDescent="0.3">
      <c r="A59" s="22">
        <v>46301.39539351852</v>
      </c>
      <c r="B59" s="26"/>
      <c r="C59" s="27"/>
      <c r="D59" s="28" t="s">
        <v>51</v>
      </c>
      <c r="E59" s="189"/>
      <c r="F59" s="189">
        <v>2500</v>
      </c>
      <c r="G59" s="25">
        <f t="shared" si="10"/>
        <v>1327494916.2800035</v>
      </c>
      <c r="H59" s="25">
        <f t="shared" si="11"/>
        <v>12464596446.200001</v>
      </c>
      <c r="I59" s="29"/>
      <c r="J59" s="29"/>
      <c r="K59" s="29"/>
      <c r="L59" s="29"/>
      <c r="M59" s="29"/>
      <c r="N59" s="29"/>
      <c r="O59" s="29"/>
      <c r="P59" s="29"/>
      <c r="Q59" s="29"/>
      <c r="R59" s="30"/>
    </row>
    <row r="60" spans="1:18" ht="18" customHeight="1" x14ac:dyDescent="0.3">
      <c r="A60" s="22">
        <v>46301.395937499998</v>
      </c>
      <c r="B60" s="26"/>
      <c r="C60" s="27"/>
      <c r="D60" s="28" t="s">
        <v>966</v>
      </c>
      <c r="E60" s="189">
        <v>2500</v>
      </c>
      <c r="F60" s="189"/>
      <c r="G60" s="25">
        <f t="shared" si="10"/>
        <v>1327497416.2800035</v>
      </c>
      <c r="H60" s="25">
        <f t="shared" si="11"/>
        <v>12464598946.200001</v>
      </c>
      <c r="I60" s="29"/>
      <c r="J60" s="29"/>
      <c r="K60" s="29"/>
      <c r="L60" s="29"/>
      <c r="M60" s="29"/>
      <c r="N60" s="29"/>
      <c r="O60" s="29"/>
      <c r="P60" s="29"/>
      <c r="Q60" s="29"/>
      <c r="R60" s="30"/>
    </row>
    <row r="61" spans="1:18" ht="18" customHeight="1" x14ac:dyDescent="0.3">
      <c r="A61" s="22">
        <v>46301.728773148148</v>
      </c>
      <c r="B61" s="26"/>
      <c r="C61" s="27"/>
      <c r="D61" s="28" t="s">
        <v>967</v>
      </c>
      <c r="E61" s="189"/>
      <c r="F61" s="189">
        <v>50000000</v>
      </c>
      <c r="G61" s="25">
        <f t="shared" si="10"/>
        <v>1277497416.2800035</v>
      </c>
      <c r="H61" s="25">
        <f t="shared" si="11"/>
        <v>12414598946.200001</v>
      </c>
      <c r="I61" s="29"/>
      <c r="J61" s="29"/>
      <c r="K61" s="29"/>
      <c r="L61" s="29"/>
      <c r="M61" s="29"/>
      <c r="N61" s="29"/>
      <c r="O61" s="29"/>
      <c r="P61" s="29"/>
      <c r="Q61" s="29"/>
      <c r="R61" s="30"/>
    </row>
    <row r="62" spans="1:18" ht="18" customHeight="1" x14ac:dyDescent="0.3">
      <c r="A62" s="22">
        <v>46301.728773148148</v>
      </c>
      <c r="B62" s="26"/>
      <c r="C62" s="27"/>
      <c r="D62" s="28" t="s">
        <v>968</v>
      </c>
      <c r="E62" s="189"/>
      <c r="F62" s="189">
        <v>19804500</v>
      </c>
      <c r="G62" s="25">
        <f t="shared" si="10"/>
        <v>1257692916.2800035</v>
      </c>
      <c r="H62" s="25">
        <f t="shared" si="11"/>
        <v>12394794446.200001</v>
      </c>
      <c r="I62" s="29"/>
      <c r="K62" s="29"/>
      <c r="L62" s="29"/>
      <c r="M62" s="29"/>
      <c r="N62" s="29"/>
      <c r="O62" s="29"/>
      <c r="P62" s="29"/>
      <c r="Q62" s="29"/>
      <c r="R62" s="30"/>
    </row>
    <row r="63" spans="1:18" ht="18" customHeight="1" x14ac:dyDescent="0.3">
      <c r="A63" s="22">
        <v>46301.728773148148</v>
      </c>
      <c r="B63" s="26"/>
      <c r="C63" s="27"/>
      <c r="D63" s="28" t="s">
        <v>51</v>
      </c>
      <c r="E63" s="189"/>
      <c r="F63" s="189">
        <v>2500</v>
      </c>
      <c r="G63" s="25">
        <f t="shared" si="10"/>
        <v>1257690416.2800035</v>
      </c>
      <c r="H63" s="25">
        <f t="shared" si="11"/>
        <v>12394791946.200001</v>
      </c>
      <c r="I63" s="29"/>
      <c r="J63" s="29"/>
      <c r="K63" s="29"/>
      <c r="L63" s="29"/>
      <c r="M63" s="29"/>
      <c r="N63" s="29"/>
      <c r="O63" s="29"/>
      <c r="P63" s="29"/>
      <c r="Q63" s="29"/>
      <c r="R63" s="30"/>
    </row>
    <row r="64" spans="1:18" ht="18" customHeight="1" x14ac:dyDescent="0.3">
      <c r="A64" s="22">
        <v>46301.729490740741</v>
      </c>
      <c r="B64" s="26"/>
      <c r="C64" s="27"/>
      <c r="D64" s="28" t="s">
        <v>969</v>
      </c>
      <c r="E64" s="189">
        <v>2500</v>
      </c>
      <c r="F64" s="189"/>
      <c r="G64" s="25">
        <f t="shared" si="10"/>
        <v>1257692916.2800035</v>
      </c>
      <c r="H64" s="25">
        <f t="shared" si="11"/>
        <v>12394794446.200001</v>
      </c>
      <c r="I64" s="29"/>
      <c r="J64" s="29"/>
      <c r="K64" s="29"/>
      <c r="L64" s="29"/>
      <c r="M64" s="29"/>
      <c r="N64" s="29"/>
      <c r="O64" s="29"/>
      <c r="P64" s="29"/>
      <c r="Q64" s="29"/>
      <c r="R64" s="30"/>
    </row>
    <row r="65" spans="1:18" ht="18" customHeight="1" x14ac:dyDescent="0.3">
      <c r="A65" s="22">
        <v>46304.434027777781</v>
      </c>
      <c r="B65" s="26"/>
      <c r="C65" s="27"/>
      <c r="D65" s="28" t="s">
        <v>970</v>
      </c>
      <c r="E65" s="189">
        <v>450</v>
      </c>
      <c r="F65" s="189"/>
      <c r="G65" s="25">
        <f t="shared" si="10"/>
        <v>1257693366.2800035</v>
      </c>
      <c r="H65" s="25">
        <f t="shared" si="11"/>
        <v>12394794896.200001</v>
      </c>
      <c r="I65" s="29"/>
      <c r="J65" s="29"/>
      <c r="K65" s="29"/>
      <c r="L65" s="29"/>
      <c r="M65" s="29"/>
      <c r="N65" s="29"/>
      <c r="O65" s="29"/>
      <c r="P65" s="29"/>
      <c r="Q65" s="29"/>
      <c r="R65" s="30"/>
    </row>
    <row r="66" spans="1:18" ht="18" customHeight="1" x14ac:dyDescent="0.3">
      <c r="A66" s="22">
        <v>46304.540277777778</v>
      </c>
      <c r="B66" s="26"/>
      <c r="C66" s="27"/>
      <c r="D66" s="28" t="s">
        <v>971</v>
      </c>
      <c r="E66" s="189"/>
      <c r="F66" s="189">
        <v>11907000</v>
      </c>
      <c r="G66" s="25">
        <f t="shared" si="10"/>
        <v>1245786366.2800035</v>
      </c>
      <c r="H66" s="25">
        <f t="shared" si="11"/>
        <v>12382887896.200001</v>
      </c>
      <c r="I66" s="29"/>
      <c r="J66" s="29"/>
      <c r="K66" s="29"/>
      <c r="L66" s="29"/>
      <c r="M66" s="29"/>
      <c r="N66" s="29"/>
      <c r="O66" s="29"/>
      <c r="P66" s="29"/>
      <c r="Q66" s="29"/>
      <c r="R66" s="30"/>
    </row>
    <row r="67" spans="1:18" ht="18" customHeight="1" x14ac:dyDescent="0.3">
      <c r="A67" s="22">
        <v>46304.540277777778</v>
      </c>
      <c r="B67" s="26"/>
      <c r="C67" s="27"/>
      <c r="D67" s="28" t="s">
        <v>972</v>
      </c>
      <c r="E67" s="114"/>
      <c r="F67" s="114">
        <v>14976000</v>
      </c>
      <c r="G67" s="25">
        <f t="shared" si="10"/>
        <v>1230810366.2800035</v>
      </c>
      <c r="H67" s="25">
        <f t="shared" si="11"/>
        <v>12367911896.200001</v>
      </c>
      <c r="I67" s="29"/>
      <c r="J67" s="29"/>
      <c r="K67" s="29"/>
      <c r="L67" s="29"/>
      <c r="M67" s="29"/>
      <c r="N67" s="29"/>
      <c r="O67" s="29"/>
      <c r="P67" s="29"/>
      <c r="Q67" s="29"/>
      <c r="R67" s="30"/>
    </row>
    <row r="68" spans="1:18" ht="18" customHeight="1" x14ac:dyDescent="0.3">
      <c r="A68" s="22">
        <v>46304.540277777778</v>
      </c>
      <c r="B68" s="26"/>
      <c r="C68" s="27"/>
      <c r="D68" s="28" t="s">
        <v>973</v>
      </c>
      <c r="E68" s="189"/>
      <c r="F68" s="189">
        <v>169335000</v>
      </c>
      <c r="G68" s="25">
        <f t="shared" si="10"/>
        <v>1061475366.2800035</v>
      </c>
      <c r="H68" s="25">
        <f t="shared" si="11"/>
        <v>12198576896.200001</v>
      </c>
      <c r="I68" s="29"/>
      <c r="J68" s="29"/>
      <c r="K68" s="29"/>
      <c r="L68" s="29"/>
      <c r="M68" s="29"/>
      <c r="N68" s="29"/>
      <c r="O68" s="29"/>
      <c r="P68" s="29"/>
      <c r="Q68" s="29"/>
      <c r="R68" s="30"/>
    </row>
    <row r="69" spans="1:18" ht="18" customHeight="1" x14ac:dyDescent="0.3">
      <c r="A69" s="22">
        <v>46304.540277777778</v>
      </c>
      <c r="B69" s="26"/>
      <c r="C69" s="27"/>
      <c r="D69" s="28">
        <v>42592141855391</v>
      </c>
      <c r="E69" s="189"/>
      <c r="F69" s="189">
        <v>172188</v>
      </c>
      <c r="G69" s="25">
        <f t="shared" si="10"/>
        <v>1061303178.2800035</v>
      </c>
      <c r="H69" s="25">
        <f t="shared" si="11"/>
        <v>12198404708.200001</v>
      </c>
      <c r="I69" s="29"/>
      <c r="J69" s="29"/>
      <c r="K69" s="29"/>
      <c r="L69" s="29"/>
      <c r="M69" s="29"/>
      <c r="N69" s="29"/>
      <c r="O69" s="29"/>
      <c r="P69" s="29"/>
      <c r="Q69" s="29"/>
      <c r="R69" s="30"/>
    </row>
    <row r="70" spans="1:18" ht="18" customHeight="1" x14ac:dyDescent="0.3">
      <c r="A70" s="22">
        <v>46304.540277777778</v>
      </c>
      <c r="B70" s="26"/>
      <c r="C70" s="27"/>
      <c r="D70" s="28" t="s">
        <v>974</v>
      </c>
      <c r="E70" s="189"/>
      <c r="F70" s="189">
        <v>2500</v>
      </c>
      <c r="G70" s="25">
        <f t="shared" si="10"/>
        <v>1061300678.2800035</v>
      </c>
      <c r="H70" s="25">
        <f t="shared" si="11"/>
        <v>12198402208.200001</v>
      </c>
      <c r="I70" s="29"/>
      <c r="J70" s="29"/>
      <c r="K70" s="29"/>
      <c r="L70" s="29"/>
      <c r="M70" s="29"/>
      <c r="N70" s="29"/>
      <c r="O70" s="29"/>
      <c r="P70" s="29"/>
      <c r="Q70" s="29"/>
      <c r="R70" s="30"/>
    </row>
    <row r="71" spans="1:18" ht="18" customHeight="1" x14ac:dyDescent="0.3">
      <c r="A71" s="22">
        <v>46304.540277777778</v>
      </c>
      <c r="B71" s="26"/>
      <c r="C71" s="27"/>
      <c r="D71" s="28" t="s">
        <v>975</v>
      </c>
      <c r="E71" s="189"/>
      <c r="F71" s="189">
        <v>2500</v>
      </c>
      <c r="G71" s="25">
        <f t="shared" si="10"/>
        <v>1061298178.2800035</v>
      </c>
      <c r="H71" s="25">
        <f t="shared" si="11"/>
        <v>12198399708.200001</v>
      </c>
      <c r="I71" s="29"/>
      <c r="J71" s="29"/>
      <c r="K71" s="29"/>
      <c r="L71" s="29"/>
      <c r="M71" s="29"/>
      <c r="N71" s="29"/>
      <c r="O71" s="29"/>
      <c r="P71" s="29"/>
      <c r="Q71" s="29"/>
      <c r="R71" s="30"/>
    </row>
    <row r="72" spans="1:18" ht="18" customHeight="1" x14ac:dyDescent="0.3">
      <c r="A72" s="22">
        <v>46304.540277777778</v>
      </c>
      <c r="B72" s="26"/>
      <c r="C72" s="27"/>
      <c r="D72" s="28" t="s">
        <v>976</v>
      </c>
      <c r="E72" s="189"/>
      <c r="F72" s="189">
        <v>447903000</v>
      </c>
      <c r="G72" s="25">
        <f t="shared" si="10"/>
        <v>613395178.28000355</v>
      </c>
      <c r="H72" s="25">
        <f t="shared" si="11"/>
        <v>11750496708.200001</v>
      </c>
      <c r="I72" s="29"/>
      <c r="J72" s="29"/>
      <c r="K72" s="29"/>
      <c r="L72" s="29"/>
      <c r="M72" s="29"/>
      <c r="N72" s="29"/>
      <c r="O72" s="29"/>
      <c r="P72" s="29"/>
      <c r="Q72" s="29"/>
      <c r="R72" s="30"/>
    </row>
    <row r="73" spans="1:18" ht="18" customHeight="1" x14ac:dyDescent="0.3">
      <c r="A73" s="22">
        <v>46304.540277777778</v>
      </c>
      <c r="B73" s="26"/>
      <c r="C73" s="27"/>
      <c r="D73" s="28" t="s">
        <v>977</v>
      </c>
      <c r="E73" s="189"/>
      <c r="F73" s="189">
        <v>500000</v>
      </c>
      <c r="G73" s="25">
        <f t="shared" si="10"/>
        <v>612895178.28000355</v>
      </c>
      <c r="H73" s="25">
        <f t="shared" si="11"/>
        <v>11749996708.200001</v>
      </c>
      <c r="I73" s="29"/>
      <c r="J73" s="29"/>
      <c r="K73" s="29"/>
      <c r="L73" s="29"/>
      <c r="M73" s="29"/>
      <c r="N73" s="29"/>
      <c r="O73" s="29"/>
      <c r="P73" s="29"/>
      <c r="Q73" s="29"/>
      <c r="R73" s="30"/>
    </row>
    <row r="74" spans="1:18" ht="18" customHeight="1" x14ac:dyDescent="0.3">
      <c r="A74" s="22">
        <v>46304.540277777778</v>
      </c>
      <c r="B74" s="26"/>
      <c r="C74" s="27"/>
      <c r="D74" s="28" t="s">
        <v>978</v>
      </c>
      <c r="E74" s="189"/>
      <c r="F74" s="189">
        <v>50750000</v>
      </c>
      <c r="G74" s="25">
        <f t="shared" si="10"/>
        <v>562145178.28000355</v>
      </c>
      <c r="H74" s="25">
        <f t="shared" si="11"/>
        <v>11699246708.200001</v>
      </c>
      <c r="I74" s="29"/>
      <c r="J74" s="29"/>
      <c r="K74" s="29"/>
      <c r="L74" s="29"/>
      <c r="M74" s="29"/>
      <c r="N74" s="29"/>
      <c r="O74" s="29"/>
      <c r="P74" s="29"/>
      <c r="Q74" s="29"/>
      <c r="R74" s="30"/>
    </row>
    <row r="75" spans="1:18" ht="18" customHeight="1" x14ac:dyDescent="0.3">
      <c r="A75" s="22">
        <v>46304.540277777778</v>
      </c>
      <c r="B75" s="26"/>
      <c r="C75" s="27"/>
      <c r="D75" s="28" t="s">
        <v>975</v>
      </c>
      <c r="E75" s="189"/>
      <c r="F75" s="189">
        <v>52031705</v>
      </c>
      <c r="G75" s="25">
        <f t="shared" si="10"/>
        <v>510113473.28000355</v>
      </c>
      <c r="H75" s="25">
        <f t="shared" si="11"/>
        <v>11647215003.200001</v>
      </c>
      <c r="I75" s="29"/>
      <c r="J75" s="29"/>
      <c r="K75" s="29"/>
      <c r="L75" s="29"/>
      <c r="M75" s="29"/>
      <c r="N75" s="29"/>
      <c r="O75" s="29"/>
      <c r="P75" s="29"/>
      <c r="Q75" s="29"/>
      <c r="R75" s="30"/>
    </row>
    <row r="76" spans="1:18" ht="18" customHeight="1" x14ac:dyDescent="0.3">
      <c r="A76" s="22">
        <v>46304.540277777778</v>
      </c>
      <c r="B76" s="26"/>
      <c r="C76" s="27"/>
      <c r="D76" s="28" t="s">
        <v>976</v>
      </c>
      <c r="E76" s="189"/>
      <c r="F76" s="189">
        <v>563400</v>
      </c>
      <c r="G76" s="25">
        <f t="shared" si="10"/>
        <v>509550073.28000355</v>
      </c>
      <c r="H76" s="25">
        <f t="shared" si="11"/>
        <v>11646651603.200001</v>
      </c>
      <c r="I76" s="29"/>
      <c r="J76" s="29"/>
      <c r="K76" s="29"/>
      <c r="L76" s="29"/>
      <c r="M76" s="29"/>
      <c r="N76" s="29"/>
      <c r="O76" s="29"/>
      <c r="P76" s="29"/>
      <c r="Q76" s="29"/>
      <c r="R76" s="30"/>
    </row>
    <row r="77" spans="1:18" ht="18" customHeight="1" x14ac:dyDescent="0.3">
      <c r="A77" s="22">
        <v>46304.540277777778</v>
      </c>
      <c r="B77" s="26"/>
      <c r="C77" s="27"/>
      <c r="D77" s="28" t="s">
        <v>979</v>
      </c>
      <c r="E77" s="189"/>
      <c r="F77" s="189">
        <v>7560500</v>
      </c>
      <c r="G77" s="25">
        <f t="shared" si="10"/>
        <v>501989573.28000355</v>
      </c>
      <c r="H77" s="25">
        <f t="shared" si="11"/>
        <v>11639091103.200001</v>
      </c>
      <c r="I77" s="29"/>
      <c r="J77" s="29"/>
      <c r="K77" s="29"/>
      <c r="L77" s="29"/>
      <c r="M77" s="29"/>
      <c r="N77" s="29"/>
      <c r="O77" s="29"/>
      <c r="P77" s="29"/>
      <c r="Q77" s="29"/>
      <c r="R77" s="30"/>
    </row>
    <row r="78" spans="1:18" ht="18" customHeight="1" x14ac:dyDescent="0.3">
      <c r="A78" s="22">
        <v>46304.540277777778</v>
      </c>
      <c r="B78" s="26"/>
      <c r="C78" s="27"/>
      <c r="D78" s="28" t="s">
        <v>974</v>
      </c>
      <c r="E78" s="189"/>
      <c r="F78" s="189">
        <v>95478177</v>
      </c>
      <c r="G78" s="25">
        <f t="shared" si="10"/>
        <v>406511396.28000355</v>
      </c>
      <c r="H78" s="25">
        <f t="shared" si="11"/>
        <v>11543612926.200001</v>
      </c>
      <c r="I78" s="29"/>
      <c r="J78" s="29"/>
      <c r="K78" s="29"/>
      <c r="L78" s="29"/>
      <c r="M78" s="29"/>
      <c r="N78" s="29"/>
      <c r="O78" s="29"/>
      <c r="P78" s="29"/>
      <c r="Q78" s="29"/>
      <c r="R78" s="30"/>
    </row>
    <row r="79" spans="1:18" ht="18" customHeight="1" x14ac:dyDescent="0.3">
      <c r="A79" s="22">
        <v>46304.540972222225</v>
      </c>
      <c r="B79" s="26"/>
      <c r="C79" s="27"/>
      <c r="D79" s="28" t="s">
        <v>980</v>
      </c>
      <c r="E79" s="189">
        <v>2500</v>
      </c>
      <c r="F79" s="189"/>
      <c r="G79" s="25">
        <f t="shared" si="10"/>
        <v>406513896.28000355</v>
      </c>
      <c r="H79" s="25">
        <f t="shared" si="11"/>
        <v>11543615426.200001</v>
      </c>
      <c r="I79" s="29"/>
      <c r="J79" s="29"/>
      <c r="K79" s="29"/>
      <c r="L79" s="29"/>
      <c r="M79" s="29"/>
      <c r="N79" s="29"/>
      <c r="O79" s="29"/>
      <c r="P79" s="29"/>
      <c r="Q79" s="29"/>
      <c r="R79" s="30"/>
    </row>
    <row r="80" spans="1:18" ht="18" customHeight="1" x14ac:dyDescent="0.3">
      <c r="A80" s="22">
        <v>46304.540972222225</v>
      </c>
      <c r="B80" s="26"/>
      <c r="C80" s="27"/>
      <c r="D80" s="28" t="s">
        <v>981</v>
      </c>
      <c r="E80" s="189">
        <v>2500</v>
      </c>
      <c r="F80" s="189"/>
      <c r="G80" s="25">
        <f t="shared" si="10"/>
        <v>406516396.28000355</v>
      </c>
      <c r="H80" s="25">
        <f t="shared" si="11"/>
        <v>11543617926.200001</v>
      </c>
      <c r="I80" s="29"/>
      <c r="J80" s="29"/>
      <c r="K80" s="29"/>
      <c r="L80" s="29"/>
      <c r="M80" s="29"/>
      <c r="N80" s="29"/>
      <c r="O80" s="29"/>
      <c r="P80" s="29"/>
      <c r="Q80" s="29"/>
      <c r="R80" s="30"/>
    </row>
    <row r="81" spans="1:18" ht="18" customHeight="1" x14ac:dyDescent="0.3">
      <c r="A81" s="22">
        <v>46304.541666666664</v>
      </c>
      <c r="B81" s="26"/>
      <c r="C81" s="27"/>
      <c r="D81" s="28" t="s">
        <v>982</v>
      </c>
      <c r="E81" s="189"/>
      <c r="F81" s="189">
        <v>4220000</v>
      </c>
      <c r="G81" s="25">
        <f t="shared" si="10"/>
        <v>402296396.28000355</v>
      </c>
      <c r="H81" s="25">
        <f t="shared" si="11"/>
        <v>11539397926.200001</v>
      </c>
      <c r="I81" s="29"/>
      <c r="J81" s="29"/>
      <c r="K81" s="29"/>
      <c r="L81" s="29"/>
      <c r="M81" s="29"/>
      <c r="N81" s="29"/>
      <c r="O81" s="29"/>
      <c r="P81" s="29"/>
      <c r="Q81" s="29"/>
      <c r="R81" s="30"/>
    </row>
    <row r="82" spans="1:18" ht="18" customHeight="1" x14ac:dyDescent="0.3">
      <c r="A82" s="22">
        <v>46304.541666666664</v>
      </c>
      <c r="B82" s="26"/>
      <c r="C82" s="27"/>
      <c r="D82" s="28" t="s">
        <v>983</v>
      </c>
      <c r="E82" s="189"/>
      <c r="F82" s="189">
        <v>52397500</v>
      </c>
      <c r="G82" s="25">
        <f t="shared" si="10"/>
        <v>349898896.28000355</v>
      </c>
      <c r="H82" s="25">
        <f t="shared" si="11"/>
        <v>11487000426.200001</v>
      </c>
      <c r="I82" s="29"/>
      <c r="J82" s="29"/>
      <c r="K82" s="29"/>
      <c r="L82" s="29"/>
      <c r="M82" s="29"/>
      <c r="N82" s="29"/>
      <c r="O82" s="29"/>
      <c r="P82" s="29"/>
      <c r="Q82" s="29"/>
      <c r="R82" s="30"/>
    </row>
    <row r="83" spans="1:18" ht="18" customHeight="1" x14ac:dyDescent="0.3">
      <c r="A83" s="22"/>
      <c r="B83" s="26"/>
      <c r="C83" s="27"/>
      <c r="D83" s="28"/>
      <c r="E83" s="189"/>
      <c r="F83" s="189"/>
      <c r="G83" s="25">
        <f t="shared" si="10"/>
        <v>349898896.28000355</v>
      </c>
      <c r="H83" s="25">
        <f t="shared" si="11"/>
        <v>11487000426.200001</v>
      </c>
      <c r="I83" s="29"/>
      <c r="J83" s="29"/>
      <c r="K83" s="29"/>
      <c r="L83" s="29"/>
      <c r="M83" s="29"/>
      <c r="N83" s="29"/>
      <c r="O83" s="29"/>
      <c r="P83" s="29"/>
      <c r="Q83" s="29"/>
      <c r="R83" s="30"/>
    </row>
    <row r="84" spans="1:18" ht="18" customHeight="1" x14ac:dyDescent="0.3">
      <c r="A84" s="22"/>
      <c r="B84" s="26"/>
      <c r="C84" s="27"/>
      <c r="D84" s="28"/>
      <c r="E84" s="189"/>
      <c r="F84" s="189"/>
      <c r="G84" s="25">
        <f t="shared" si="10"/>
        <v>349898896.28000355</v>
      </c>
      <c r="H84" s="25">
        <f t="shared" si="11"/>
        <v>11487000426.200001</v>
      </c>
      <c r="I84" s="29"/>
      <c r="J84" s="29"/>
      <c r="K84" s="29"/>
      <c r="L84" s="29"/>
      <c r="M84" s="29"/>
      <c r="N84" s="29"/>
      <c r="O84" s="29"/>
      <c r="P84" s="29"/>
      <c r="Q84" s="29"/>
      <c r="R84" s="30"/>
    </row>
    <row r="85" spans="1:18" ht="18" customHeight="1" x14ac:dyDescent="0.3">
      <c r="A85" s="22"/>
      <c r="B85" s="26"/>
      <c r="C85" s="27"/>
      <c r="D85" s="28"/>
      <c r="E85" s="189"/>
      <c r="F85" s="189"/>
      <c r="G85" s="25">
        <f t="shared" si="10"/>
        <v>349898896.28000355</v>
      </c>
      <c r="H85" s="25">
        <f t="shared" si="11"/>
        <v>11487000426.200001</v>
      </c>
      <c r="I85" s="29"/>
      <c r="J85" s="29"/>
      <c r="K85" s="29"/>
      <c r="L85" s="29"/>
      <c r="M85" s="29"/>
      <c r="N85" s="29"/>
      <c r="O85" s="29"/>
      <c r="P85" s="29"/>
      <c r="Q85" s="29"/>
      <c r="R85" s="30"/>
    </row>
    <row r="86" spans="1:18" ht="18" customHeight="1" x14ac:dyDescent="0.3">
      <c r="A86" s="22"/>
      <c r="B86" s="26"/>
      <c r="C86" s="27"/>
      <c r="D86" s="28"/>
      <c r="E86" s="189"/>
      <c r="F86" s="189"/>
      <c r="G86" s="25">
        <f t="shared" si="10"/>
        <v>349898896.28000355</v>
      </c>
      <c r="H86" s="25">
        <f t="shared" si="11"/>
        <v>11487000426.200001</v>
      </c>
      <c r="I86" s="29"/>
      <c r="J86" s="29"/>
      <c r="K86" s="29"/>
      <c r="L86" s="29"/>
      <c r="M86" s="29"/>
      <c r="N86" s="29"/>
      <c r="O86" s="29"/>
      <c r="P86" s="29"/>
      <c r="Q86" s="29"/>
      <c r="R86" s="30"/>
    </row>
    <row r="87" spans="1:18" ht="18" customHeight="1" x14ac:dyDescent="0.3">
      <c r="A87" s="22"/>
      <c r="B87" s="26"/>
      <c r="C87" s="27"/>
      <c r="D87" s="28"/>
      <c r="E87" s="189"/>
      <c r="F87" s="189"/>
      <c r="G87" s="25">
        <f t="shared" si="10"/>
        <v>349898896.28000355</v>
      </c>
      <c r="H87" s="25">
        <f t="shared" si="11"/>
        <v>11487000426.200001</v>
      </c>
      <c r="I87" s="29"/>
      <c r="J87" s="29"/>
      <c r="K87" s="29"/>
      <c r="L87" s="29"/>
      <c r="M87" s="29"/>
      <c r="N87" s="29"/>
      <c r="O87" s="29"/>
      <c r="P87" s="29"/>
      <c r="Q87" s="29"/>
      <c r="R87" s="30"/>
    </row>
    <row r="88" spans="1:18" ht="18" customHeight="1" x14ac:dyDescent="0.3">
      <c r="A88" s="22"/>
      <c r="B88" s="26"/>
      <c r="C88" s="27"/>
      <c r="D88" s="28"/>
      <c r="E88" s="189"/>
      <c r="F88" s="189"/>
      <c r="G88" s="25">
        <f t="shared" si="10"/>
        <v>349898896.28000355</v>
      </c>
      <c r="H88" s="25">
        <f t="shared" si="11"/>
        <v>11487000426.200001</v>
      </c>
      <c r="I88" s="29"/>
      <c r="J88" s="29"/>
      <c r="K88" s="29"/>
      <c r="L88" s="29"/>
      <c r="M88" s="29"/>
      <c r="N88" s="29"/>
      <c r="O88" s="29"/>
      <c r="P88" s="29"/>
      <c r="Q88" s="29"/>
      <c r="R88" s="30"/>
    </row>
    <row r="89" spans="1:18" ht="18" customHeight="1" x14ac:dyDescent="0.3">
      <c r="A89" s="22"/>
      <c r="B89" s="26"/>
      <c r="C89" s="27"/>
      <c r="D89" s="28"/>
      <c r="E89" s="189"/>
      <c r="F89" s="189"/>
      <c r="G89" s="25">
        <f t="shared" si="10"/>
        <v>349898896.28000355</v>
      </c>
      <c r="H89" s="25">
        <f t="shared" si="11"/>
        <v>11487000426.200001</v>
      </c>
      <c r="I89" s="29"/>
      <c r="J89" s="29"/>
      <c r="K89" s="29"/>
      <c r="L89" s="29"/>
      <c r="M89" s="29"/>
      <c r="N89" s="29"/>
      <c r="O89" s="29"/>
      <c r="P89" s="29"/>
      <c r="Q89" s="29"/>
      <c r="R89" s="30"/>
    </row>
    <row r="90" spans="1:18" ht="18" customHeight="1" x14ac:dyDescent="0.3">
      <c r="A90" s="22"/>
      <c r="B90" s="26"/>
      <c r="C90" s="27"/>
      <c r="D90" s="28"/>
      <c r="E90" s="189"/>
      <c r="F90" s="189"/>
      <c r="G90" s="25">
        <f t="shared" si="10"/>
        <v>349898896.28000355</v>
      </c>
      <c r="H90" s="25">
        <f t="shared" si="11"/>
        <v>11487000426.200001</v>
      </c>
      <c r="I90" s="29"/>
      <c r="J90" s="29"/>
      <c r="K90" s="29"/>
      <c r="L90" s="29"/>
      <c r="M90" s="29"/>
      <c r="N90" s="29"/>
      <c r="O90" s="29"/>
      <c r="P90" s="29"/>
      <c r="Q90" s="29"/>
      <c r="R90" s="30"/>
    </row>
    <row r="91" spans="1:18" ht="18" customHeight="1" x14ac:dyDescent="0.3">
      <c r="A91" s="22"/>
      <c r="B91" s="26"/>
      <c r="C91" s="27"/>
      <c r="D91" s="28"/>
      <c r="E91" s="189"/>
      <c r="F91" s="189"/>
      <c r="G91" s="25">
        <f t="shared" si="10"/>
        <v>349898896.28000355</v>
      </c>
      <c r="H91" s="25">
        <f t="shared" si="11"/>
        <v>11487000426.200001</v>
      </c>
      <c r="I91" s="29"/>
      <c r="J91" s="29"/>
      <c r="K91" s="29"/>
      <c r="L91" s="29"/>
      <c r="M91" s="29"/>
      <c r="N91" s="29"/>
      <c r="O91" s="29"/>
      <c r="P91" s="29"/>
      <c r="Q91" s="29"/>
      <c r="R91" s="30"/>
    </row>
    <row r="92" spans="1:18" ht="18" customHeight="1" x14ac:dyDescent="0.3">
      <c r="A92" s="22"/>
      <c r="B92" s="26"/>
      <c r="C92" s="27"/>
      <c r="D92" s="28"/>
      <c r="E92" s="189"/>
      <c r="F92" s="189"/>
      <c r="G92" s="25">
        <f t="shared" si="10"/>
        <v>349898896.28000355</v>
      </c>
      <c r="H92" s="25">
        <f t="shared" si="11"/>
        <v>11487000426.200001</v>
      </c>
      <c r="I92" s="29"/>
      <c r="J92" s="29"/>
      <c r="K92" s="29"/>
      <c r="L92" s="29"/>
      <c r="M92" s="29"/>
      <c r="N92" s="29"/>
      <c r="O92" s="29"/>
      <c r="P92" s="29"/>
      <c r="Q92" s="29"/>
      <c r="R92" s="30"/>
    </row>
    <row r="93" spans="1:18" ht="18" customHeight="1" x14ac:dyDescent="0.3">
      <c r="A93" s="22"/>
      <c r="B93" s="26"/>
      <c r="C93" s="27"/>
      <c r="D93" s="28"/>
      <c r="E93" s="189"/>
      <c r="F93" s="189"/>
      <c r="G93" s="25">
        <f t="shared" si="10"/>
        <v>349898896.28000355</v>
      </c>
      <c r="H93" s="25">
        <f t="shared" si="11"/>
        <v>11487000426.200001</v>
      </c>
      <c r="I93" s="29"/>
      <c r="J93" s="29"/>
      <c r="K93" s="29"/>
      <c r="L93" s="29"/>
      <c r="M93" s="29"/>
      <c r="N93" s="29"/>
      <c r="O93" s="29"/>
      <c r="P93" s="29"/>
      <c r="Q93" s="29"/>
      <c r="R93" s="30"/>
    </row>
    <row r="94" spans="1:18" ht="18" customHeight="1" x14ac:dyDescent="0.3">
      <c r="A94" s="22"/>
      <c r="B94" s="26"/>
      <c r="C94" s="27"/>
      <c r="D94" s="28"/>
      <c r="E94" s="189"/>
      <c r="F94" s="189"/>
      <c r="G94" s="25">
        <f t="shared" si="10"/>
        <v>349898896.28000355</v>
      </c>
      <c r="H94" s="25">
        <f t="shared" si="11"/>
        <v>11487000426.200001</v>
      </c>
      <c r="I94" s="29"/>
      <c r="J94" s="29"/>
      <c r="K94" s="29"/>
      <c r="L94" s="29"/>
      <c r="M94" s="29"/>
      <c r="N94" s="29"/>
      <c r="O94" s="29"/>
      <c r="P94" s="29"/>
      <c r="Q94" s="29"/>
      <c r="R94" s="30"/>
    </row>
    <row r="95" spans="1:18" ht="18" customHeight="1" x14ac:dyDescent="0.3">
      <c r="A95" s="22"/>
      <c r="B95" s="26"/>
      <c r="C95" s="27"/>
      <c r="D95" s="28"/>
      <c r="E95" s="189"/>
      <c r="F95" s="189"/>
      <c r="G95" s="25">
        <f t="shared" si="10"/>
        <v>349898896.28000355</v>
      </c>
      <c r="H95" s="25">
        <f t="shared" si="11"/>
        <v>11487000426.200001</v>
      </c>
      <c r="I95" s="29"/>
      <c r="J95" s="29"/>
      <c r="K95" s="29"/>
      <c r="L95" s="29"/>
      <c r="M95" s="29"/>
      <c r="N95" s="29"/>
      <c r="O95" s="29"/>
      <c r="P95" s="29"/>
      <c r="Q95" s="29"/>
      <c r="R95" s="30"/>
    </row>
    <row r="96" spans="1:18" ht="18" customHeight="1" x14ac:dyDescent="0.3">
      <c r="A96" s="22"/>
      <c r="B96" s="26"/>
      <c r="C96" s="27"/>
      <c r="D96" s="28"/>
      <c r="E96" s="189"/>
      <c r="F96" s="189"/>
      <c r="G96" s="25">
        <f t="shared" si="10"/>
        <v>349898896.28000355</v>
      </c>
      <c r="H96" s="25">
        <f t="shared" si="11"/>
        <v>11487000426.200001</v>
      </c>
      <c r="I96" s="29"/>
      <c r="J96" s="29"/>
      <c r="K96" s="29"/>
      <c r="L96" s="29"/>
      <c r="M96" s="29"/>
      <c r="N96" s="29"/>
      <c r="O96" s="29"/>
      <c r="P96" s="29"/>
      <c r="Q96" s="29"/>
      <c r="R96" s="30"/>
    </row>
    <row r="97" spans="1:18" ht="18" customHeight="1" x14ac:dyDescent="0.3">
      <c r="A97" s="22"/>
      <c r="B97" s="26"/>
      <c r="C97" s="27"/>
      <c r="D97" s="28"/>
      <c r="E97" s="189"/>
      <c r="F97" s="189"/>
      <c r="G97" s="25">
        <f t="shared" si="10"/>
        <v>349898896.28000355</v>
      </c>
      <c r="H97" s="25">
        <f t="shared" si="11"/>
        <v>11487000426.200001</v>
      </c>
      <c r="I97" s="29"/>
      <c r="J97" s="29"/>
      <c r="K97" s="29"/>
      <c r="L97" s="29"/>
      <c r="M97" s="29"/>
      <c r="N97" s="29"/>
      <c r="O97" s="29"/>
      <c r="P97" s="29"/>
      <c r="Q97" s="29"/>
      <c r="R97" s="30"/>
    </row>
    <row r="98" spans="1:18" ht="18" customHeight="1" x14ac:dyDescent="0.3">
      <c r="A98" s="22"/>
      <c r="B98" s="26"/>
      <c r="C98" s="27"/>
      <c r="D98" s="28"/>
      <c r="E98" s="189"/>
      <c r="F98" s="189"/>
      <c r="G98" s="25">
        <f t="shared" si="10"/>
        <v>349898896.28000355</v>
      </c>
      <c r="H98" s="25">
        <f t="shared" si="11"/>
        <v>11487000426.200001</v>
      </c>
      <c r="I98" s="29"/>
      <c r="J98" s="29"/>
      <c r="K98" s="29"/>
      <c r="L98" s="29"/>
      <c r="M98" s="29"/>
      <c r="N98" s="29"/>
      <c r="O98" s="29"/>
      <c r="P98" s="29"/>
      <c r="Q98" s="29"/>
      <c r="R98" s="30"/>
    </row>
    <row r="99" spans="1:18" ht="18" customHeight="1" x14ac:dyDescent="0.3">
      <c r="A99" s="22"/>
      <c r="B99" s="26"/>
      <c r="C99" s="27"/>
      <c r="D99" s="28"/>
      <c r="E99" s="189"/>
      <c r="F99" s="189"/>
      <c r="G99" s="25">
        <f t="shared" si="10"/>
        <v>349898896.28000355</v>
      </c>
      <c r="H99" s="25">
        <f t="shared" si="11"/>
        <v>11487000426.200001</v>
      </c>
      <c r="I99" s="29"/>
      <c r="J99" s="29"/>
      <c r="K99" s="29"/>
      <c r="L99" s="29"/>
      <c r="M99" s="29"/>
      <c r="N99" s="29"/>
      <c r="O99" s="29"/>
      <c r="P99" s="29"/>
      <c r="Q99" s="29"/>
      <c r="R99" s="30"/>
    </row>
    <row r="100" spans="1:18" ht="18" customHeight="1" x14ac:dyDescent="0.3">
      <c r="A100" s="22"/>
      <c r="B100" s="26"/>
      <c r="C100" s="27"/>
      <c r="D100" s="28"/>
      <c r="E100" s="189"/>
      <c r="F100" s="189"/>
      <c r="G100" s="25">
        <f t="shared" si="10"/>
        <v>349898896.28000355</v>
      </c>
      <c r="H100" s="25">
        <f t="shared" si="11"/>
        <v>11487000426.200001</v>
      </c>
      <c r="I100" s="29"/>
      <c r="J100" s="29"/>
      <c r="K100" s="29"/>
      <c r="L100" s="29"/>
      <c r="M100" s="29"/>
      <c r="N100" s="29"/>
      <c r="O100" s="29"/>
      <c r="P100" s="29"/>
      <c r="Q100" s="29"/>
      <c r="R100" s="30"/>
    </row>
    <row r="101" spans="1:18" ht="18" customHeight="1" x14ac:dyDescent="0.3">
      <c r="A101" s="22"/>
      <c r="B101" s="26"/>
      <c r="C101" s="27"/>
      <c r="D101" s="28"/>
      <c r="E101" s="189"/>
      <c r="F101" s="189"/>
      <c r="G101" s="25">
        <f t="shared" si="10"/>
        <v>349898896.28000355</v>
      </c>
      <c r="H101" s="25">
        <f t="shared" si="11"/>
        <v>11487000426.200001</v>
      </c>
      <c r="I101" s="29"/>
      <c r="J101" s="29"/>
      <c r="K101" s="29"/>
      <c r="L101" s="29"/>
      <c r="M101" s="29"/>
      <c r="N101" s="29"/>
      <c r="O101" s="29"/>
      <c r="P101" s="29"/>
      <c r="Q101" s="29"/>
      <c r="R101" s="30"/>
    </row>
    <row r="102" spans="1:18" ht="18" customHeight="1" x14ac:dyDescent="0.3">
      <c r="A102" s="22"/>
      <c r="B102" s="26"/>
      <c r="C102" s="27"/>
      <c r="D102" s="28"/>
      <c r="E102" s="189"/>
      <c r="F102" s="189"/>
      <c r="G102" s="25">
        <f t="shared" si="10"/>
        <v>349898896.28000355</v>
      </c>
      <c r="H102" s="25">
        <f t="shared" si="11"/>
        <v>11487000426.200001</v>
      </c>
      <c r="I102" s="29"/>
      <c r="J102" s="29"/>
      <c r="K102" s="29"/>
      <c r="L102" s="29"/>
      <c r="M102" s="29"/>
      <c r="N102" s="29"/>
      <c r="O102" s="29"/>
      <c r="P102" s="29"/>
      <c r="Q102" s="29"/>
      <c r="R102" s="30"/>
    </row>
    <row r="103" spans="1:18" ht="18" customHeight="1" x14ac:dyDescent="0.3">
      <c r="A103" s="22"/>
      <c r="B103" s="26"/>
      <c r="C103" s="27"/>
      <c r="D103" s="28"/>
      <c r="E103" s="189"/>
      <c r="F103" s="189"/>
      <c r="G103" s="25">
        <f t="shared" si="10"/>
        <v>349898896.28000355</v>
      </c>
      <c r="H103" s="25">
        <f t="shared" si="11"/>
        <v>11487000426.200001</v>
      </c>
      <c r="I103" s="29"/>
      <c r="J103" s="29"/>
      <c r="K103" s="29"/>
      <c r="L103" s="29"/>
      <c r="M103" s="29"/>
      <c r="N103" s="29"/>
      <c r="O103" s="29"/>
      <c r="P103" s="29"/>
      <c r="Q103" s="29"/>
      <c r="R103" s="30"/>
    </row>
    <row r="104" spans="1:18" ht="18" customHeight="1" x14ac:dyDescent="0.3">
      <c r="A104" s="22"/>
      <c r="B104" s="26"/>
      <c r="C104" s="27"/>
      <c r="D104" s="28"/>
      <c r="E104" s="189"/>
      <c r="F104" s="189"/>
      <c r="G104" s="25">
        <f t="shared" si="10"/>
        <v>349898896.28000355</v>
      </c>
      <c r="H104" s="25">
        <f t="shared" si="11"/>
        <v>11487000426.200001</v>
      </c>
      <c r="I104" s="29"/>
      <c r="J104" s="29"/>
      <c r="K104" s="29"/>
      <c r="L104" s="29"/>
      <c r="M104" s="29"/>
      <c r="N104" s="29"/>
      <c r="O104" s="29"/>
      <c r="P104" s="29"/>
      <c r="Q104" s="29"/>
      <c r="R104" s="30"/>
    </row>
    <row r="105" spans="1:18" ht="18" customHeight="1" x14ac:dyDescent="0.3">
      <c r="A105" s="22"/>
      <c r="B105" s="26"/>
      <c r="C105" s="27"/>
      <c r="D105" s="28"/>
      <c r="E105" s="189"/>
      <c r="F105" s="189"/>
      <c r="G105" s="25">
        <f t="shared" si="10"/>
        <v>349898896.28000355</v>
      </c>
      <c r="H105" s="25">
        <f t="shared" si="11"/>
        <v>11487000426.200001</v>
      </c>
      <c r="I105" s="29"/>
      <c r="J105" s="29"/>
      <c r="K105" s="29"/>
      <c r="L105" s="29"/>
      <c r="M105" s="29"/>
      <c r="N105" s="29"/>
      <c r="O105" s="29"/>
      <c r="P105" s="29"/>
      <c r="Q105" s="29"/>
      <c r="R105" s="30"/>
    </row>
    <row r="106" spans="1:18" ht="18" customHeight="1" x14ac:dyDescent="0.3">
      <c r="A106" s="22"/>
      <c r="B106" s="26"/>
      <c r="C106" s="27"/>
      <c r="D106" s="28"/>
      <c r="E106" s="189"/>
      <c r="F106" s="189"/>
      <c r="G106" s="25">
        <f t="shared" si="10"/>
        <v>349898896.28000355</v>
      </c>
      <c r="H106" s="25">
        <f t="shared" si="11"/>
        <v>11487000426.200001</v>
      </c>
      <c r="I106" s="29"/>
      <c r="J106" s="29"/>
      <c r="K106" s="29"/>
      <c r="L106" s="29"/>
      <c r="M106" s="29"/>
      <c r="N106" s="29"/>
      <c r="O106" s="29"/>
      <c r="P106" s="29"/>
      <c r="Q106" s="29"/>
      <c r="R106" s="30"/>
    </row>
    <row r="107" spans="1:18" ht="18" customHeight="1" x14ac:dyDescent="0.3">
      <c r="A107" s="22"/>
      <c r="B107" s="26"/>
      <c r="C107" s="27"/>
      <c r="D107" s="28"/>
      <c r="E107" s="189"/>
      <c r="F107" s="189"/>
      <c r="G107" s="25">
        <f t="shared" si="10"/>
        <v>349898896.28000355</v>
      </c>
      <c r="H107" s="25">
        <f t="shared" si="11"/>
        <v>11487000426.200001</v>
      </c>
      <c r="I107" s="29"/>
      <c r="J107" s="29"/>
      <c r="K107" s="29"/>
      <c r="L107" s="29"/>
      <c r="M107" s="29"/>
      <c r="N107" s="29"/>
      <c r="O107" s="29"/>
      <c r="P107" s="29"/>
      <c r="Q107" s="29"/>
      <c r="R107" s="30"/>
    </row>
    <row r="108" spans="1:18" ht="18" customHeight="1" x14ac:dyDescent="0.3">
      <c r="A108" s="22"/>
      <c r="B108" s="26"/>
      <c r="C108" s="27"/>
      <c r="D108" s="28"/>
      <c r="E108" s="189"/>
      <c r="F108" s="189"/>
      <c r="G108" s="25">
        <f t="shared" si="10"/>
        <v>349898896.28000355</v>
      </c>
      <c r="H108" s="25">
        <f t="shared" si="11"/>
        <v>11487000426.200001</v>
      </c>
      <c r="I108" s="29"/>
      <c r="J108" s="29"/>
      <c r="K108" s="29"/>
      <c r="L108" s="29"/>
      <c r="M108" s="29"/>
      <c r="N108" s="29"/>
      <c r="O108" s="29"/>
      <c r="P108" s="29"/>
      <c r="Q108" s="29"/>
      <c r="R108" s="30"/>
    </row>
    <row r="109" spans="1:18" ht="18" customHeight="1" x14ac:dyDescent="0.3">
      <c r="A109" s="22"/>
      <c r="B109" s="26"/>
      <c r="C109" s="27"/>
      <c r="D109" s="28"/>
      <c r="E109" s="189"/>
      <c r="F109" s="189"/>
      <c r="G109" s="25">
        <f t="shared" si="10"/>
        <v>349898896.28000355</v>
      </c>
      <c r="H109" s="25">
        <f t="shared" si="11"/>
        <v>11487000426.200001</v>
      </c>
      <c r="I109" s="29"/>
      <c r="J109" s="29"/>
      <c r="K109" s="29"/>
      <c r="L109" s="29"/>
      <c r="M109" s="29"/>
      <c r="N109" s="29"/>
      <c r="O109" s="29"/>
      <c r="P109" s="29"/>
      <c r="Q109" s="29"/>
      <c r="R109" s="30"/>
    </row>
    <row r="110" spans="1:18" ht="18" customHeight="1" thickBot="1" x14ac:dyDescent="0.35">
      <c r="A110" s="22"/>
      <c r="B110" s="26"/>
      <c r="C110" s="27"/>
      <c r="D110" s="28"/>
      <c r="E110" s="189"/>
      <c r="F110" s="189"/>
      <c r="G110" s="25">
        <f t="shared" si="10"/>
        <v>349898896.28000355</v>
      </c>
      <c r="H110" s="25">
        <f t="shared" si="11"/>
        <v>11487000426.200001</v>
      </c>
      <c r="I110" s="29"/>
      <c r="J110" s="29"/>
      <c r="K110" s="29"/>
      <c r="L110" s="29"/>
      <c r="M110" s="29"/>
      <c r="N110" s="29"/>
      <c r="O110" s="29"/>
      <c r="P110" s="29"/>
      <c r="Q110" s="29"/>
      <c r="R110" s="30"/>
    </row>
    <row r="111" spans="1:18" ht="18" customHeight="1" x14ac:dyDescent="0.3">
      <c r="A111" s="22"/>
      <c r="B111" s="26"/>
      <c r="C111" s="27"/>
      <c r="D111" s="28"/>
      <c r="E111" s="189"/>
      <c r="F111" s="189"/>
      <c r="G111" s="25">
        <f t="shared" si="10"/>
        <v>349898896.28000355</v>
      </c>
      <c r="H111" s="25">
        <f t="shared" si="11"/>
        <v>11487000426.200001</v>
      </c>
      <c r="I111" s="193">
        <v>810210291.58000004</v>
      </c>
      <c r="J111" s="206">
        <f>G111-I111</f>
        <v>-460311395.2999965</v>
      </c>
      <c r="K111" s="29"/>
      <c r="L111" s="29"/>
      <c r="M111" s="29"/>
      <c r="N111" s="29"/>
      <c r="O111" s="29"/>
      <c r="P111" s="29"/>
      <c r="Q111" s="29"/>
      <c r="R111" s="30"/>
    </row>
    <row r="112" spans="1:18" ht="18" customHeight="1" x14ac:dyDescent="0.3">
      <c r="A112" s="210"/>
      <c r="B112" s="211"/>
      <c r="C112" s="212"/>
      <c r="D112" s="213"/>
      <c r="E112" s="189"/>
      <c r="F112" s="189"/>
      <c r="G112" s="25">
        <f t="shared" si="10"/>
        <v>349898896.28000355</v>
      </c>
      <c r="H112" s="25">
        <f t="shared" si="11"/>
        <v>11487000426.200001</v>
      </c>
      <c r="I112" s="209"/>
      <c r="J112" s="206"/>
      <c r="K112" s="29"/>
      <c r="L112" s="29"/>
      <c r="M112" s="29"/>
      <c r="N112" s="29"/>
      <c r="O112" s="29"/>
      <c r="P112" s="29"/>
      <c r="Q112" s="29"/>
      <c r="R112" s="30"/>
    </row>
    <row r="113" spans="1:18" ht="18" customHeight="1" x14ac:dyDescent="0.3">
      <c r="A113" s="210"/>
      <c r="B113" s="211"/>
      <c r="C113" s="212"/>
      <c r="D113" s="213"/>
      <c r="E113" s="189"/>
      <c r="F113" s="189"/>
      <c r="G113" s="25">
        <f t="shared" si="10"/>
        <v>349898896.28000355</v>
      </c>
      <c r="H113" s="25">
        <f t="shared" si="11"/>
        <v>11487000426.200001</v>
      </c>
      <c r="I113" s="209"/>
      <c r="J113" s="206"/>
      <c r="K113" s="29"/>
      <c r="L113" s="29"/>
      <c r="M113" s="29"/>
      <c r="N113" s="29"/>
      <c r="O113" s="29"/>
      <c r="P113" s="29"/>
      <c r="Q113" s="29"/>
      <c r="R113" s="30"/>
    </row>
    <row r="114" spans="1:18" ht="18" customHeight="1" x14ac:dyDescent="0.3">
      <c r="A114" s="210"/>
      <c r="B114" s="211"/>
      <c r="C114" s="212"/>
      <c r="D114" s="213"/>
      <c r="E114" s="189"/>
      <c r="F114" s="189"/>
      <c r="G114" s="25">
        <f t="shared" ref="G114:G132" si="12">(G113+E114)-F114</f>
        <v>349898896.28000355</v>
      </c>
      <c r="H114" s="25">
        <f t="shared" ref="H114:H132" si="13">(H113+E114)-F114</f>
        <v>11487000426.200001</v>
      </c>
      <c r="I114" s="209"/>
      <c r="J114" s="206"/>
      <c r="K114" s="29"/>
      <c r="L114" s="29"/>
      <c r="M114" s="29"/>
      <c r="N114" s="29"/>
      <c r="O114" s="29"/>
      <c r="P114" s="29"/>
      <c r="Q114" s="29"/>
      <c r="R114" s="30"/>
    </row>
    <row r="115" spans="1:18" ht="18" customHeight="1" x14ac:dyDescent="0.3">
      <c r="A115" s="210"/>
      <c r="B115" s="211"/>
      <c r="C115" s="212"/>
      <c r="D115" s="213"/>
      <c r="E115" s="189"/>
      <c r="F115" s="189"/>
      <c r="G115" s="25">
        <f t="shared" si="12"/>
        <v>349898896.28000355</v>
      </c>
      <c r="H115" s="25">
        <f t="shared" si="13"/>
        <v>11487000426.200001</v>
      </c>
      <c r="I115" s="209"/>
      <c r="J115" s="206"/>
      <c r="K115" s="29"/>
      <c r="L115" s="29"/>
      <c r="M115" s="29"/>
      <c r="N115" s="29"/>
      <c r="O115" s="29"/>
      <c r="P115" s="29"/>
      <c r="Q115" s="29"/>
      <c r="R115" s="30"/>
    </row>
    <row r="116" spans="1:18" ht="18" customHeight="1" x14ac:dyDescent="0.3">
      <c r="A116" s="210"/>
      <c r="B116" s="211"/>
      <c r="C116" s="212"/>
      <c r="D116" s="213"/>
      <c r="E116" s="189"/>
      <c r="F116" s="189"/>
      <c r="G116" s="25">
        <f t="shared" si="12"/>
        <v>349898896.28000355</v>
      </c>
      <c r="H116" s="25">
        <f t="shared" si="13"/>
        <v>11487000426.200001</v>
      </c>
      <c r="I116" s="209"/>
      <c r="J116" s="206"/>
      <c r="K116" s="29"/>
      <c r="L116" s="29"/>
      <c r="M116" s="29"/>
      <c r="N116" s="29"/>
      <c r="O116" s="29"/>
      <c r="P116" s="29"/>
      <c r="Q116" s="29"/>
      <c r="R116" s="30"/>
    </row>
    <row r="117" spans="1:18" ht="18" customHeight="1" x14ac:dyDescent="0.3">
      <c r="A117" s="210"/>
      <c r="B117" s="211"/>
      <c r="C117" s="212"/>
      <c r="D117" s="213"/>
      <c r="E117" s="189"/>
      <c r="F117" s="189"/>
      <c r="G117" s="25">
        <f t="shared" si="12"/>
        <v>349898896.28000355</v>
      </c>
      <c r="H117" s="25">
        <f t="shared" si="13"/>
        <v>11487000426.200001</v>
      </c>
      <c r="I117" s="209"/>
      <c r="J117" s="206"/>
      <c r="K117" s="29"/>
      <c r="L117" s="29"/>
      <c r="M117" s="29"/>
      <c r="N117" s="29"/>
      <c r="O117" s="29"/>
      <c r="P117" s="29"/>
      <c r="Q117" s="29"/>
      <c r="R117" s="30"/>
    </row>
    <row r="118" spans="1:18" ht="18" customHeight="1" x14ac:dyDescent="0.3">
      <c r="A118" s="210"/>
      <c r="B118" s="211"/>
      <c r="C118" s="212"/>
      <c r="D118" s="213"/>
      <c r="E118" s="189"/>
      <c r="F118" s="189"/>
      <c r="G118" s="25">
        <f t="shared" si="12"/>
        <v>349898896.28000355</v>
      </c>
      <c r="H118" s="25">
        <f t="shared" si="13"/>
        <v>11487000426.200001</v>
      </c>
      <c r="I118" s="209"/>
      <c r="J118" s="206"/>
      <c r="K118" s="29"/>
      <c r="L118" s="29"/>
      <c r="M118" s="29"/>
      <c r="N118" s="29"/>
      <c r="O118" s="29"/>
      <c r="P118" s="29"/>
      <c r="Q118" s="29"/>
      <c r="R118" s="30"/>
    </row>
    <row r="119" spans="1:18" ht="18" customHeight="1" x14ac:dyDescent="0.3">
      <c r="A119" s="210"/>
      <c r="B119" s="211"/>
      <c r="C119" s="212"/>
      <c r="D119" s="213"/>
      <c r="E119" s="189"/>
      <c r="F119" s="189"/>
      <c r="G119" s="25">
        <f t="shared" si="12"/>
        <v>349898896.28000355</v>
      </c>
      <c r="H119" s="25">
        <f t="shared" si="13"/>
        <v>11487000426.200001</v>
      </c>
      <c r="I119" s="209"/>
      <c r="J119" s="206"/>
      <c r="K119" s="29"/>
      <c r="L119" s="29"/>
      <c r="M119" s="29"/>
      <c r="N119" s="29"/>
      <c r="O119" s="29"/>
      <c r="P119" s="29"/>
      <c r="Q119" s="29"/>
      <c r="R119" s="30"/>
    </row>
    <row r="120" spans="1:18" ht="18" customHeight="1" x14ac:dyDescent="0.3">
      <c r="A120" s="210"/>
      <c r="B120" s="211"/>
      <c r="C120" s="212"/>
      <c r="D120" s="213"/>
      <c r="E120" s="189"/>
      <c r="F120" s="189"/>
      <c r="G120" s="25">
        <f t="shared" si="12"/>
        <v>349898896.28000355</v>
      </c>
      <c r="H120" s="25">
        <f t="shared" si="13"/>
        <v>11487000426.200001</v>
      </c>
      <c r="I120" s="209"/>
      <c r="J120" s="206"/>
      <c r="K120" s="29"/>
      <c r="L120" s="29"/>
      <c r="M120" s="29"/>
      <c r="N120" s="29"/>
      <c r="O120" s="29"/>
      <c r="P120" s="29"/>
      <c r="Q120" s="29"/>
      <c r="R120" s="30"/>
    </row>
    <row r="121" spans="1:18" ht="18" customHeight="1" x14ac:dyDescent="0.3">
      <c r="A121" s="210"/>
      <c r="B121" s="211"/>
      <c r="C121" s="212"/>
      <c r="D121" s="213"/>
      <c r="E121" s="189"/>
      <c r="F121" s="189"/>
      <c r="G121" s="25">
        <f t="shared" si="12"/>
        <v>349898896.28000355</v>
      </c>
      <c r="H121" s="25">
        <f t="shared" si="13"/>
        <v>11487000426.200001</v>
      </c>
      <c r="I121" s="209"/>
      <c r="J121" s="206"/>
      <c r="K121" s="29"/>
      <c r="L121" s="29"/>
      <c r="M121" s="29"/>
      <c r="N121" s="29"/>
      <c r="O121" s="29"/>
      <c r="P121" s="29"/>
      <c r="Q121" s="29"/>
      <c r="R121" s="30"/>
    </row>
    <row r="122" spans="1:18" ht="18" customHeight="1" x14ac:dyDescent="0.3">
      <c r="A122" s="210"/>
      <c r="B122" s="211"/>
      <c r="C122" s="212"/>
      <c r="D122" s="213"/>
      <c r="E122" s="189"/>
      <c r="F122" s="189"/>
      <c r="G122" s="25">
        <f t="shared" si="12"/>
        <v>349898896.28000355</v>
      </c>
      <c r="H122" s="25">
        <f t="shared" si="13"/>
        <v>11487000426.200001</v>
      </c>
      <c r="I122" s="209"/>
      <c r="J122" s="206"/>
      <c r="K122" s="29"/>
      <c r="L122" s="29"/>
      <c r="M122" s="29"/>
      <c r="N122" s="29"/>
      <c r="O122" s="29"/>
      <c r="P122" s="29"/>
      <c r="Q122" s="29"/>
      <c r="R122" s="30"/>
    </row>
    <row r="123" spans="1:18" ht="18" customHeight="1" x14ac:dyDescent="0.3">
      <c r="A123" s="210"/>
      <c r="B123" s="211"/>
      <c r="C123" s="212"/>
      <c r="D123" s="213"/>
      <c r="E123" s="189"/>
      <c r="F123" s="189"/>
      <c r="G123" s="25">
        <f t="shared" si="12"/>
        <v>349898896.28000355</v>
      </c>
      <c r="H123" s="25">
        <f t="shared" si="13"/>
        <v>11487000426.200001</v>
      </c>
      <c r="I123" s="209"/>
      <c r="J123" s="206"/>
      <c r="K123" s="29"/>
      <c r="L123" s="29"/>
      <c r="M123" s="29"/>
      <c r="N123" s="29"/>
      <c r="O123" s="29"/>
      <c r="P123" s="29"/>
      <c r="Q123" s="29"/>
      <c r="R123" s="30"/>
    </row>
    <row r="124" spans="1:18" ht="18" customHeight="1" x14ac:dyDescent="0.3">
      <c r="A124" s="210"/>
      <c r="B124" s="211"/>
      <c r="C124" s="212"/>
      <c r="D124" s="213"/>
      <c r="E124" s="189"/>
      <c r="F124" s="189"/>
      <c r="G124" s="25">
        <f t="shared" si="12"/>
        <v>349898896.28000355</v>
      </c>
      <c r="H124" s="25">
        <f t="shared" si="13"/>
        <v>11487000426.200001</v>
      </c>
      <c r="I124" s="209"/>
      <c r="J124" s="206"/>
      <c r="K124" s="29"/>
      <c r="L124" s="29"/>
      <c r="M124" s="29"/>
      <c r="N124" s="29"/>
      <c r="O124" s="29"/>
      <c r="P124" s="29"/>
      <c r="Q124" s="29"/>
      <c r="R124" s="30"/>
    </row>
    <row r="125" spans="1:18" ht="18" customHeight="1" x14ac:dyDescent="0.3">
      <c r="A125" s="210"/>
      <c r="B125" s="211"/>
      <c r="C125" s="212"/>
      <c r="D125" s="213"/>
      <c r="E125" s="189"/>
      <c r="F125" s="189"/>
      <c r="G125" s="25">
        <f t="shared" si="12"/>
        <v>349898896.28000355</v>
      </c>
      <c r="H125" s="25">
        <f t="shared" si="13"/>
        <v>11487000426.200001</v>
      </c>
      <c r="I125" s="209"/>
      <c r="J125" s="206"/>
      <c r="K125" s="29"/>
      <c r="L125" s="29"/>
      <c r="M125" s="29"/>
      <c r="N125" s="29"/>
      <c r="O125" s="29"/>
      <c r="P125" s="29"/>
      <c r="Q125" s="29"/>
      <c r="R125" s="30"/>
    </row>
    <row r="126" spans="1:18" ht="18" customHeight="1" x14ac:dyDescent="0.3">
      <c r="A126" s="210"/>
      <c r="B126" s="211"/>
      <c r="C126" s="212"/>
      <c r="D126" s="213"/>
      <c r="E126" s="189"/>
      <c r="F126" s="189"/>
      <c r="G126" s="25">
        <f t="shared" si="12"/>
        <v>349898896.28000355</v>
      </c>
      <c r="H126" s="25">
        <f t="shared" si="13"/>
        <v>11487000426.200001</v>
      </c>
      <c r="I126" s="209"/>
      <c r="J126" s="206"/>
      <c r="K126" s="29"/>
      <c r="L126" s="29"/>
      <c r="M126" s="29"/>
      <c r="N126" s="29"/>
      <c r="O126" s="29"/>
      <c r="P126" s="29"/>
      <c r="Q126" s="29"/>
      <c r="R126" s="30"/>
    </row>
    <row r="127" spans="1:18" ht="18" customHeight="1" x14ac:dyDescent="0.3">
      <c r="A127" s="210"/>
      <c r="B127" s="211"/>
      <c r="C127" s="212"/>
      <c r="D127" s="213"/>
      <c r="E127" s="189"/>
      <c r="F127" s="189"/>
      <c r="G127" s="25">
        <f t="shared" si="12"/>
        <v>349898896.28000355</v>
      </c>
      <c r="H127" s="25">
        <f t="shared" si="13"/>
        <v>11487000426.200001</v>
      </c>
      <c r="I127" s="209"/>
      <c r="J127" s="206"/>
      <c r="K127" s="29"/>
      <c r="L127" s="29"/>
      <c r="M127" s="29"/>
      <c r="N127" s="29"/>
      <c r="O127" s="29"/>
      <c r="P127" s="29"/>
      <c r="Q127" s="29"/>
      <c r="R127" s="30"/>
    </row>
    <row r="128" spans="1:18" ht="18" customHeight="1" x14ac:dyDescent="0.3">
      <c r="A128" s="210"/>
      <c r="B128" s="211"/>
      <c r="C128" s="212"/>
      <c r="D128" s="213"/>
      <c r="E128" s="189"/>
      <c r="F128" s="189"/>
      <c r="G128" s="25">
        <f t="shared" si="12"/>
        <v>349898896.28000355</v>
      </c>
      <c r="H128" s="25">
        <f t="shared" si="13"/>
        <v>11487000426.200001</v>
      </c>
      <c r="I128" s="209"/>
      <c r="J128" s="206"/>
      <c r="K128" s="29"/>
      <c r="L128" s="29"/>
      <c r="M128" s="29"/>
      <c r="N128" s="29"/>
      <c r="O128" s="29"/>
      <c r="P128" s="29"/>
      <c r="Q128" s="29"/>
      <c r="R128" s="30"/>
    </row>
    <row r="129" spans="1:18" ht="18" customHeight="1" x14ac:dyDescent="0.3">
      <c r="A129" s="210"/>
      <c r="B129" s="211"/>
      <c r="C129" s="212"/>
      <c r="D129" s="213"/>
      <c r="E129" s="189"/>
      <c r="F129" s="189"/>
      <c r="G129" s="25">
        <f t="shared" si="12"/>
        <v>349898896.28000355</v>
      </c>
      <c r="H129" s="25">
        <f t="shared" si="13"/>
        <v>11487000426.200001</v>
      </c>
      <c r="I129" s="209"/>
      <c r="J129" s="206"/>
      <c r="K129" s="29"/>
      <c r="L129" s="29"/>
      <c r="M129" s="29"/>
      <c r="N129" s="29"/>
      <c r="O129" s="29"/>
      <c r="P129" s="29"/>
      <c r="Q129" s="29"/>
      <c r="R129" s="30"/>
    </row>
    <row r="130" spans="1:18" ht="18" customHeight="1" x14ac:dyDescent="0.3">
      <c r="A130" s="210"/>
      <c r="B130" s="211"/>
      <c r="C130" s="212"/>
      <c r="D130" s="213"/>
      <c r="E130" s="189"/>
      <c r="F130" s="189"/>
      <c r="G130" s="25">
        <f t="shared" si="12"/>
        <v>349898896.28000355</v>
      </c>
      <c r="H130" s="25">
        <f t="shared" si="13"/>
        <v>11487000426.200001</v>
      </c>
      <c r="I130" s="209"/>
      <c r="J130" s="206"/>
      <c r="K130" s="29"/>
      <c r="L130" s="29"/>
      <c r="M130" s="29"/>
      <c r="N130" s="29"/>
      <c r="O130" s="29"/>
      <c r="P130" s="29"/>
      <c r="Q130" s="29"/>
      <c r="R130" s="30"/>
    </row>
    <row r="131" spans="1:18" ht="18" customHeight="1" thickBot="1" x14ac:dyDescent="0.35">
      <c r="A131" s="210">
        <v>46325.345833333333</v>
      </c>
      <c r="B131" s="211"/>
      <c r="C131" s="212"/>
      <c r="D131" s="213" t="s">
        <v>57</v>
      </c>
      <c r="E131" s="190"/>
      <c r="F131" s="189"/>
      <c r="G131" s="25">
        <f t="shared" si="12"/>
        <v>349898896.28000355</v>
      </c>
      <c r="H131" s="25">
        <f t="shared" si="13"/>
        <v>11487000426.200001</v>
      </c>
      <c r="I131" s="209"/>
      <c r="J131" s="206"/>
      <c r="K131" s="29"/>
      <c r="L131" s="29"/>
      <c r="M131" s="29"/>
      <c r="N131" s="29"/>
      <c r="O131" s="29"/>
      <c r="P131" s="29"/>
      <c r="Q131" s="29"/>
      <c r="R131" s="30"/>
    </row>
    <row r="132" spans="1:18" ht="18" customHeight="1" x14ac:dyDescent="0.3">
      <c r="A132" s="210">
        <v>46325.345833333333</v>
      </c>
      <c r="B132" s="211"/>
      <c r="C132" s="212"/>
      <c r="D132" s="213" t="s">
        <v>49</v>
      </c>
      <c r="E132" s="189"/>
      <c r="F132" s="190"/>
      <c r="G132" s="25">
        <f t="shared" si="12"/>
        <v>349898896.28000355</v>
      </c>
      <c r="H132" s="25">
        <f t="shared" si="13"/>
        <v>11487000426.200001</v>
      </c>
      <c r="I132" s="193">
        <v>361550083.27999997</v>
      </c>
      <c r="J132" s="206"/>
      <c r="K132" s="29"/>
      <c r="L132" s="29"/>
      <c r="M132" s="29"/>
      <c r="N132" s="29"/>
      <c r="O132" s="29"/>
      <c r="P132" s="29"/>
      <c r="Q132" s="29"/>
      <c r="R132" s="30"/>
    </row>
    <row r="133" spans="1:18" ht="18" customHeight="1" x14ac:dyDescent="0.3">
      <c r="A133" s="22"/>
      <c r="B133" s="26"/>
      <c r="C133" s="27"/>
      <c r="D133" s="77" t="s">
        <v>76</v>
      </c>
      <c r="E133" s="92">
        <f>SUM(E49:E132)</f>
        <v>3006317330</v>
      </c>
      <c r="F133" s="92">
        <f>SUM(F49:F132)</f>
        <v>3017968517</v>
      </c>
      <c r="G133" s="130">
        <f>E133+E48-F133</f>
        <v>349898896.28000355</v>
      </c>
      <c r="H133" s="59">
        <f>H132</f>
        <v>11487000426.200001</v>
      </c>
      <c r="I133" t="s">
        <v>879</v>
      </c>
      <c r="J133" s="29"/>
      <c r="K133" s="29"/>
      <c r="L133" s="29"/>
      <c r="M133" s="29"/>
      <c r="N133" s="29"/>
      <c r="O133" s="29"/>
      <c r="P133" s="29"/>
      <c r="Q133" s="29"/>
      <c r="R133" s="30"/>
    </row>
    <row r="134" spans="1:18" ht="18" customHeight="1" x14ac:dyDescent="0.3">
      <c r="A134" s="35"/>
      <c r="B134" s="50"/>
      <c r="C134" s="51"/>
      <c r="D134" s="43"/>
      <c r="E134" s="52"/>
      <c r="F134" s="46"/>
      <c r="G134" s="129"/>
      <c r="H134"/>
      <c r="I134" s="29"/>
      <c r="J134" s="29"/>
      <c r="K134" s="29"/>
      <c r="L134" s="29"/>
      <c r="M134" s="29"/>
      <c r="N134" s="29"/>
      <c r="O134" s="29"/>
      <c r="P134" s="29"/>
      <c r="Q134" s="29"/>
      <c r="R134" s="30"/>
    </row>
    <row r="135" spans="1:18" ht="18" customHeight="1" x14ac:dyDescent="0.3">
      <c r="A135" s="67">
        <v>46296</v>
      </c>
      <c r="B135" s="68"/>
      <c r="C135" s="69"/>
      <c r="D135" s="70" t="s">
        <v>739</v>
      </c>
      <c r="E135" s="71">
        <f>agst26!G140</f>
        <v>1502471891.6499996</v>
      </c>
      <c r="F135" s="72"/>
      <c r="G135" s="73">
        <f>E135</f>
        <v>1502471891.6499996</v>
      </c>
      <c r="H135" s="73">
        <f>H133+G135</f>
        <v>12989472317.85</v>
      </c>
      <c r="I135" s="29"/>
      <c r="J135" s="29"/>
      <c r="K135" s="29"/>
      <c r="L135" s="29"/>
      <c r="M135" s="29"/>
      <c r="N135" s="29"/>
      <c r="O135" s="29"/>
      <c r="P135" s="29"/>
      <c r="Q135" s="29"/>
      <c r="R135" s="30"/>
    </row>
    <row r="136" spans="1:18" ht="22.05" customHeight="1" x14ac:dyDescent="0.3">
      <c r="A136" s="22">
        <v>46298.054282407407</v>
      </c>
      <c r="B136" s="26"/>
      <c r="C136" s="27"/>
      <c r="D136" s="28" t="s">
        <v>34</v>
      </c>
      <c r="E136" s="189"/>
      <c r="F136" s="189">
        <v>10000</v>
      </c>
      <c r="G136" s="25">
        <f>(G135+E136)-F136</f>
        <v>1502461891.6499996</v>
      </c>
      <c r="H136" s="25">
        <f>(H135+E136)-F136</f>
        <v>12989462317.85</v>
      </c>
    </row>
    <row r="137" spans="1:18" ht="22.05" customHeight="1" x14ac:dyDescent="0.3">
      <c r="A137" s="22">
        <v>46299.341238425928</v>
      </c>
      <c r="B137" s="26"/>
      <c r="C137" s="27"/>
      <c r="D137" s="28"/>
      <c r="E137" s="189"/>
      <c r="F137" s="189"/>
      <c r="G137" s="25">
        <f t="shared" ref="G137:G139" si="14">(G136+E137)-F137</f>
        <v>1502461891.6499996</v>
      </c>
      <c r="H137" s="25">
        <f t="shared" ref="H137:H139" si="15">(H136+E137)-F137</f>
        <v>12989462317.85</v>
      </c>
    </row>
    <row r="138" spans="1:18" ht="22.05" customHeight="1" x14ac:dyDescent="0.3">
      <c r="A138" s="22">
        <v>46325.331944444442</v>
      </c>
      <c r="B138" s="26"/>
      <c r="C138" s="27"/>
      <c r="D138" s="28" t="s">
        <v>57</v>
      </c>
      <c r="E138" s="190"/>
      <c r="F138" s="189"/>
      <c r="G138" s="25">
        <f t="shared" si="14"/>
        <v>1502461891.6499996</v>
      </c>
      <c r="H138" s="25">
        <f t="shared" si="15"/>
        <v>12989462317.85</v>
      </c>
    </row>
    <row r="139" spans="1:18" ht="22.05" customHeight="1" thickBot="1" x14ac:dyDescent="0.35">
      <c r="A139" s="22">
        <v>46325.331944444442</v>
      </c>
      <c r="B139" s="26"/>
      <c r="C139" s="27"/>
      <c r="D139" s="28" t="s">
        <v>49</v>
      </c>
      <c r="E139" s="189"/>
      <c r="F139" s="190"/>
      <c r="G139" s="25">
        <f t="shared" si="14"/>
        <v>1502461891.6499996</v>
      </c>
      <c r="H139" s="25">
        <f t="shared" si="15"/>
        <v>12989462317.85</v>
      </c>
    </row>
    <row r="140" spans="1:18" ht="18" customHeight="1" x14ac:dyDescent="0.3">
      <c r="A140" s="22"/>
      <c r="B140" s="26"/>
      <c r="C140" s="27"/>
      <c r="D140" s="77" t="s">
        <v>76</v>
      </c>
      <c r="E140" s="92">
        <f>SUM(E135:E139)</f>
        <v>1502471891.6499996</v>
      </c>
      <c r="F140" s="92">
        <f>SUM(F136:F139)</f>
        <v>10000</v>
      </c>
      <c r="G140" s="93">
        <f>E140-F140</f>
        <v>1502461891.6499996</v>
      </c>
      <c r="H140" s="59">
        <f>H139</f>
        <v>12989462317.85</v>
      </c>
      <c r="I140" s="193">
        <v>1502461891.6500001</v>
      </c>
      <c r="J140" s="116">
        <f>G140-I140</f>
        <v>0</v>
      </c>
      <c r="K140" s="29"/>
      <c r="L140" s="29"/>
      <c r="M140" s="29"/>
      <c r="N140" s="29"/>
      <c r="O140" s="29"/>
      <c r="P140" s="29"/>
      <c r="Q140" s="29"/>
      <c r="R140" s="30"/>
    </row>
    <row r="141" spans="1:18" ht="18" customHeight="1" x14ac:dyDescent="0.3">
      <c r="A141" s="228" t="s">
        <v>738</v>
      </c>
      <c r="B141" s="228"/>
      <c r="C141" s="228"/>
      <c r="D141" s="228"/>
      <c r="E141" s="228"/>
      <c r="F141" s="228"/>
      <c r="G141" s="228"/>
      <c r="H141" s="53"/>
      <c r="I141" s="29"/>
      <c r="J141" s="29"/>
      <c r="K141" s="29"/>
      <c r="L141" s="29"/>
      <c r="M141" s="29"/>
      <c r="N141" s="29"/>
      <c r="O141" s="29"/>
      <c r="P141" s="29"/>
      <c r="Q141" s="29"/>
      <c r="R141" s="30"/>
    </row>
    <row r="142" spans="1:18" ht="18" customHeight="1" x14ac:dyDescent="0.3">
      <c r="A142" s="215"/>
      <c r="B142" s="215"/>
      <c r="C142" s="215"/>
      <c r="D142" s="215"/>
      <c r="E142" s="215"/>
      <c r="F142" s="215"/>
      <c r="G142" s="215"/>
      <c r="H142" s="53"/>
      <c r="I142" s="29"/>
      <c r="J142" s="29"/>
      <c r="K142" s="29"/>
      <c r="L142" s="29"/>
      <c r="M142" s="29"/>
      <c r="N142" s="29"/>
      <c r="O142" s="29"/>
      <c r="P142" s="29"/>
      <c r="Q142" s="29"/>
      <c r="R142" s="30"/>
    </row>
    <row r="143" spans="1:18" ht="18" customHeight="1" x14ac:dyDescent="0.3">
      <c r="A143" s="35"/>
      <c r="B143" s="50"/>
      <c r="C143" s="101" t="s">
        <v>103</v>
      </c>
      <c r="D143" s="102" t="s">
        <v>10</v>
      </c>
      <c r="E143" s="103" t="s">
        <v>104</v>
      </c>
      <c r="F143" s="104" t="s">
        <v>105</v>
      </c>
      <c r="G143" s="105" t="s">
        <v>106</v>
      </c>
      <c r="H143" s="53"/>
      <c r="I143" s="29"/>
      <c r="J143" s="29"/>
      <c r="K143" s="29"/>
      <c r="L143" s="29"/>
      <c r="M143" s="29"/>
      <c r="N143" s="29"/>
      <c r="O143" s="29"/>
      <c r="P143" s="29"/>
      <c r="Q143" s="29"/>
      <c r="R143" s="30"/>
    </row>
    <row r="144" spans="1:18" ht="18" customHeight="1" x14ac:dyDescent="0.3">
      <c r="A144" s="49"/>
      <c r="C144" s="26" t="s">
        <v>81</v>
      </c>
      <c r="D144" s="98" t="s">
        <v>812</v>
      </c>
      <c r="E144" s="23">
        <f>E9+E16+E28+E33+E38+E42+E48</f>
        <v>11498751613.200001</v>
      </c>
      <c r="F144" s="47"/>
      <c r="G144" s="25"/>
      <c r="H144" s="53"/>
      <c r="I144" s="29"/>
      <c r="J144" s="29"/>
      <c r="K144" s="29"/>
      <c r="L144" s="29"/>
      <c r="M144" s="29"/>
      <c r="N144" s="29"/>
      <c r="O144" s="29"/>
      <c r="P144" s="29"/>
      <c r="Q144" s="29"/>
      <c r="R144" s="30"/>
    </row>
    <row r="145" spans="1:18" ht="18" customHeight="1" x14ac:dyDescent="0.3">
      <c r="A145" s="49"/>
      <c r="B145" s="50"/>
      <c r="C145" s="97" t="s">
        <v>83</v>
      </c>
      <c r="D145" s="99" t="s">
        <v>813</v>
      </c>
      <c r="E145" s="23">
        <f>E10+E20+E29+E44</f>
        <v>0</v>
      </c>
      <c r="F145" s="47"/>
      <c r="G145" s="25"/>
      <c r="H145" s="53"/>
      <c r="I145" s="29"/>
      <c r="J145" s="29"/>
      <c r="K145" s="29"/>
      <c r="L145" s="29"/>
      <c r="M145" s="29"/>
      <c r="N145" s="29"/>
      <c r="O145" s="29"/>
      <c r="P145" s="29"/>
      <c r="Q145" s="29"/>
      <c r="R145" s="30"/>
    </row>
    <row r="146" spans="1:18" ht="18" customHeight="1" x14ac:dyDescent="0.3">
      <c r="A146" s="49"/>
      <c r="B146" s="50"/>
      <c r="C146" s="97" t="s">
        <v>85</v>
      </c>
      <c r="D146" s="99" t="s">
        <v>662</v>
      </c>
      <c r="E146" s="23">
        <f>E79</f>
        <v>2500</v>
      </c>
      <c r="F146" s="47"/>
      <c r="G146" s="25"/>
      <c r="H146" s="53"/>
      <c r="I146" s="29"/>
      <c r="J146" s="29"/>
      <c r="K146" s="29"/>
      <c r="L146" s="29"/>
      <c r="M146" s="29"/>
      <c r="N146" s="29"/>
      <c r="O146" s="29"/>
      <c r="P146" s="29"/>
      <c r="Q146" s="29"/>
      <c r="R146" s="30"/>
    </row>
    <row r="147" spans="1:18" ht="18" customHeight="1" x14ac:dyDescent="0.3">
      <c r="A147" s="49"/>
      <c r="B147" s="50"/>
      <c r="C147" s="97" t="s">
        <v>87</v>
      </c>
      <c r="D147" s="99" t="s">
        <v>663</v>
      </c>
      <c r="E147" s="23" t="e">
        <f>E106+#REF!</f>
        <v>#REF!</v>
      </c>
      <c r="F147" s="47"/>
      <c r="G147" s="25"/>
      <c r="H147" s="53"/>
      <c r="I147" s="29"/>
      <c r="J147" s="29"/>
      <c r="K147" s="29"/>
      <c r="L147" s="29"/>
      <c r="M147" s="29"/>
      <c r="N147" s="29"/>
      <c r="O147" s="29"/>
      <c r="P147" s="29"/>
      <c r="Q147" s="29"/>
      <c r="R147" s="30"/>
    </row>
    <row r="148" spans="1:18" ht="18" customHeight="1" x14ac:dyDescent="0.3">
      <c r="A148" s="49"/>
      <c r="B148" s="50"/>
      <c r="C148" s="97" t="s">
        <v>89</v>
      </c>
      <c r="D148" s="98" t="s">
        <v>455</v>
      </c>
      <c r="E148" s="23">
        <f>E34</f>
        <v>0</v>
      </c>
      <c r="F148" s="47"/>
      <c r="G148" s="25"/>
      <c r="H148" s="53"/>
      <c r="I148" s="29"/>
      <c r="J148" s="29"/>
      <c r="K148" s="29"/>
      <c r="L148" s="29"/>
      <c r="M148" s="29"/>
      <c r="N148" s="29"/>
      <c r="O148" s="29"/>
      <c r="P148" s="29"/>
      <c r="Q148" s="29"/>
      <c r="R148" s="30"/>
    </row>
    <row r="149" spans="1:18" ht="18" customHeight="1" x14ac:dyDescent="0.3">
      <c r="A149" s="49"/>
      <c r="B149" s="50"/>
      <c r="C149" s="97" t="s">
        <v>91</v>
      </c>
      <c r="D149" s="44" t="s">
        <v>86</v>
      </c>
      <c r="E149" s="23" t="e">
        <f>#REF!+E55+E24</f>
        <v>#REF!</v>
      </c>
      <c r="F149" s="47"/>
      <c r="G149" s="25"/>
      <c r="H149" s="53"/>
      <c r="I149" s="29"/>
      <c r="J149" s="29"/>
      <c r="K149" s="29"/>
      <c r="L149" s="29"/>
      <c r="M149" s="29"/>
      <c r="N149" s="29"/>
      <c r="O149" s="29"/>
      <c r="P149" s="29"/>
      <c r="Q149" s="29"/>
      <c r="R149" s="30"/>
    </row>
    <row r="150" spans="1:18" ht="18" customHeight="1" x14ac:dyDescent="0.3">
      <c r="A150" s="49"/>
      <c r="B150" s="50"/>
      <c r="C150" s="97" t="s">
        <v>94</v>
      </c>
      <c r="D150" s="44" t="s">
        <v>737</v>
      </c>
      <c r="E150" s="23"/>
      <c r="F150" s="47"/>
      <c r="G150" s="25"/>
      <c r="H150" s="53"/>
      <c r="I150" s="29"/>
      <c r="J150" s="29"/>
      <c r="K150" s="29"/>
      <c r="L150" s="29"/>
      <c r="M150" s="29"/>
      <c r="N150" s="29"/>
      <c r="O150" s="29"/>
      <c r="P150" s="29"/>
      <c r="Q150" s="29"/>
      <c r="R150" s="30"/>
    </row>
    <row r="151" spans="1:18" ht="18" customHeight="1" x14ac:dyDescent="0.3">
      <c r="A151" s="49"/>
      <c r="B151" s="50"/>
      <c r="C151" s="97" t="s">
        <v>95</v>
      </c>
      <c r="D151" s="44" t="s">
        <v>90</v>
      </c>
      <c r="E151" s="31"/>
      <c r="F151" s="47" t="e">
        <f>SUM(F50:F132)+#REF!-F63-F66</f>
        <v>#REF!</v>
      </c>
      <c r="G151" s="25"/>
      <c r="H151" s="53"/>
      <c r="I151" s="29"/>
      <c r="J151" s="29"/>
      <c r="K151" s="29"/>
      <c r="L151" s="29"/>
      <c r="M151" s="29"/>
      <c r="N151" s="29"/>
      <c r="O151" s="29"/>
      <c r="P151" s="29"/>
      <c r="Q151" s="29"/>
      <c r="R151" s="30"/>
    </row>
    <row r="152" spans="1:18" ht="18" customHeight="1" x14ac:dyDescent="0.3">
      <c r="A152" s="49"/>
      <c r="B152" s="50"/>
      <c r="C152" s="97" t="s">
        <v>290</v>
      </c>
      <c r="D152" s="44" t="s">
        <v>92</v>
      </c>
      <c r="E152" s="31"/>
      <c r="F152" s="47" t="e">
        <f>#REF!+F22</f>
        <v>#REF!</v>
      </c>
      <c r="G152" s="25"/>
      <c r="H152" s="53"/>
      <c r="I152" s="29"/>
      <c r="J152" s="29"/>
      <c r="K152" s="29"/>
      <c r="L152" s="29"/>
      <c r="M152" s="29"/>
      <c r="N152" s="29"/>
      <c r="O152" s="29"/>
      <c r="P152" s="29"/>
      <c r="Q152" s="29"/>
      <c r="R152" s="30"/>
    </row>
    <row r="153" spans="1:18" ht="18" customHeight="1" x14ac:dyDescent="0.3">
      <c r="A153" s="49"/>
      <c r="B153" s="50"/>
      <c r="C153" s="97" t="s">
        <v>736</v>
      </c>
      <c r="D153" s="44" t="s">
        <v>93</v>
      </c>
      <c r="E153" s="31"/>
      <c r="F153" s="100">
        <f>F49+F45+F39+F35+F30+F18+F17+F13+F139</f>
        <v>100000</v>
      </c>
      <c r="G153" s="25"/>
      <c r="H153" s="53"/>
      <c r="I153" s="29"/>
      <c r="J153" s="29"/>
      <c r="K153" s="29"/>
      <c r="L153" s="29"/>
      <c r="M153" s="29"/>
      <c r="N153" s="29"/>
      <c r="O153" s="29"/>
      <c r="P153" s="29"/>
      <c r="Q153" s="29"/>
      <c r="R153" s="30"/>
    </row>
    <row r="154" spans="1:18" ht="18" customHeight="1" x14ac:dyDescent="0.3">
      <c r="A154" s="49"/>
      <c r="B154" s="50"/>
      <c r="C154" s="97"/>
      <c r="D154" s="106" t="s">
        <v>107</v>
      </c>
      <c r="E154" s="64" t="e">
        <f>SUM(E144:E153)</f>
        <v>#REF!</v>
      </c>
      <c r="F154" s="64" t="e">
        <f>SUM(F144:F153)</f>
        <v>#REF!</v>
      </c>
      <c r="G154" s="59" t="e">
        <f>E154-F154</f>
        <v>#REF!</v>
      </c>
      <c r="H154" s="53"/>
      <c r="I154" s="29"/>
      <c r="J154" s="29"/>
      <c r="K154" s="29"/>
      <c r="L154" s="29"/>
      <c r="M154" s="29"/>
      <c r="N154" s="29"/>
      <c r="O154" s="29"/>
      <c r="P154" s="29"/>
      <c r="Q154" s="29"/>
      <c r="R154" s="30"/>
    </row>
    <row r="155" spans="1:18" ht="18" customHeight="1" x14ac:dyDescent="0.3">
      <c r="A155" s="49"/>
      <c r="B155" s="50"/>
      <c r="C155" s="51"/>
      <c r="D155" s="43"/>
      <c r="E155" s="52"/>
      <c r="F155" s="45"/>
      <c r="G155" s="53" t="e">
        <f>H140-G154</f>
        <v>#REF!</v>
      </c>
      <c r="H155" s="53"/>
      <c r="I155" s="29"/>
      <c r="J155" s="29"/>
      <c r="K155" s="29"/>
      <c r="L155" s="29"/>
      <c r="M155" s="29"/>
      <c r="N155" s="29"/>
      <c r="O155" s="29"/>
      <c r="P155" s="29"/>
      <c r="Q155" s="29"/>
      <c r="R155" s="30"/>
    </row>
    <row r="156" spans="1:18" ht="18" customHeight="1" x14ac:dyDescent="0.3">
      <c r="A156" s="49"/>
      <c r="B156" s="50"/>
      <c r="C156" s="51"/>
      <c r="D156" s="43"/>
      <c r="E156" s="52"/>
      <c r="F156" s="45"/>
      <c r="G156" s="53"/>
      <c r="H156" s="53"/>
      <c r="I156" s="29"/>
      <c r="J156" s="29"/>
      <c r="K156" s="29"/>
      <c r="L156" s="29"/>
      <c r="M156" s="29"/>
      <c r="N156" s="29"/>
      <c r="O156" s="29"/>
      <c r="P156" s="29"/>
      <c r="Q156" s="29"/>
      <c r="R156" s="30"/>
    </row>
    <row r="157" spans="1:18" ht="18" customHeight="1" x14ac:dyDescent="0.3">
      <c r="A157" s="35"/>
      <c r="B157" s="36"/>
      <c r="C157" s="36"/>
      <c r="D157" s="37"/>
      <c r="E157" s="38"/>
      <c r="F157" s="34"/>
      <c r="G157" s="39"/>
      <c r="H157" s="39"/>
    </row>
    <row r="158" spans="1:18" ht="18.75" customHeight="1" x14ac:dyDescent="0.3">
      <c r="B158" s="214"/>
      <c r="E158" s="225" t="s">
        <v>682</v>
      </c>
      <c r="F158" s="225"/>
      <c r="G158" s="225"/>
      <c r="H158" s="225"/>
    </row>
    <row r="159" spans="1:18" ht="18.75" customHeight="1" x14ac:dyDescent="0.3">
      <c r="B159" s="214" t="s">
        <v>99</v>
      </c>
      <c r="E159" s="225" t="s">
        <v>98</v>
      </c>
      <c r="F159" s="225"/>
      <c r="G159" s="225"/>
      <c r="H159" s="225"/>
    </row>
    <row r="160" spans="1:18" ht="18.75" customHeight="1" x14ac:dyDescent="0.3">
      <c r="F160" s="214"/>
    </row>
    <row r="161" spans="1:18" ht="18.75" customHeight="1" x14ac:dyDescent="0.3">
      <c r="F161" s="214"/>
    </row>
    <row r="162" spans="1:18" ht="18.75" customHeight="1" x14ac:dyDescent="0.3">
      <c r="F162" s="214"/>
    </row>
    <row r="163" spans="1:18" ht="18.75" customHeight="1" x14ac:dyDescent="0.25">
      <c r="B163" s="40" t="s">
        <v>100</v>
      </c>
      <c r="E163" s="226" t="s">
        <v>16</v>
      </c>
      <c r="F163" s="226"/>
      <c r="G163" s="226"/>
      <c r="H163" s="226"/>
    </row>
    <row r="164" spans="1:18" s="17" customFormat="1" ht="19.5" customHeight="1" x14ac:dyDescent="0.3">
      <c r="A164" s="225" t="s">
        <v>14</v>
      </c>
      <c r="B164" s="225"/>
      <c r="C164" s="225"/>
      <c r="D164" s="225"/>
      <c r="E164" s="225"/>
      <c r="F164" s="225"/>
      <c r="G164" s="225"/>
      <c r="H164" s="225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1:18" s="17" customFormat="1" ht="19.5" customHeight="1" x14ac:dyDescent="0.3">
      <c r="A165" s="225" t="s">
        <v>101</v>
      </c>
      <c r="B165" s="225"/>
      <c r="C165" s="225"/>
      <c r="D165" s="225"/>
      <c r="E165" s="225"/>
      <c r="F165" s="225"/>
      <c r="G165" s="225"/>
      <c r="H165" s="225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1:18" s="17" customFormat="1" ht="19.5" customHeight="1" x14ac:dyDescent="0.3">
      <c r="A166" s="214"/>
      <c r="B166" s="2"/>
      <c r="C166" s="2"/>
      <c r="D166" s="214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1:18" s="17" customFormat="1" ht="19.5" customHeight="1" x14ac:dyDescent="0.3">
      <c r="A167" s="214"/>
      <c r="B167" s="2"/>
      <c r="C167" s="2"/>
      <c r="D167" s="214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1:18" s="17" customFormat="1" ht="19.5" customHeight="1" x14ac:dyDescent="0.3">
      <c r="A168" s="214"/>
      <c r="B168" s="2"/>
      <c r="C168" s="2"/>
      <c r="D168" s="214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1:18" s="17" customFormat="1" ht="19.5" customHeight="1" x14ac:dyDescent="0.3">
      <c r="A169" s="214"/>
      <c r="B169" s="2"/>
      <c r="C169" s="2"/>
      <c r="D169" s="214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1:18" s="17" customFormat="1" ht="19.5" customHeight="1" x14ac:dyDescent="0.3">
      <c r="A170" s="226" t="s">
        <v>102</v>
      </c>
      <c r="B170" s="226"/>
      <c r="C170" s="226"/>
      <c r="D170" s="226"/>
      <c r="E170" s="226"/>
      <c r="F170" s="226"/>
      <c r="G170" s="226"/>
      <c r="H170" s="226"/>
      <c r="I170" s="2"/>
      <c r="J170" s="2"/>
      <c r="K170" s="2"/>
      <c r="L170" s="2"/>
      <c r="M170" s="2"/>
      <c r="N170" s="2"/>
      <c r="O170" s="2"/>
      <c r="P170" s="2"/>
      <c r="Q170" s="2"/>
      <c r="R170" s="2"/>
    </row>
  </sheetData>
  <mergeCells count="9">
    <mergeCell ref="A164:H164"/>
    <mergeCell ref="A165:H165"/>
    <mergeCell ref="A170:H170"/>
    <mergeCell ref="A1:H1"/>
    <mergeCell ref="A2:H2"/>
    <mergeCell ref="A141:G141"/>
    <mergeCell ref="E158:H158"/>
    <mergeCell ref="E159:H159"/>
    <mergeCell ref="E163:H163"/>
  </mergeCells>
  <printOptions horizontalCentered="1"/>
  <pageMargins left="0.55118110236220474" right="0.27559055118110237" top="0.87" bottom="0.68" header="0.47244094488188981" footer="0.23622047244094491"/>
  <pageSetup paperSize="9" scale="55" fitToHeight="2" orientation="portrait" horizontalDpi="4294967293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FCE3F-4973-41D5-808A-773D658F06DF}">
  <dimension ref="I4:K19"/>
  <sheetViews>
    <sheetView topLeftCell="A4" workbookViewId="0">
      <selection activeCell="N10" sqref="N10"/>
    </sheetView>
  </sheetViews>
  <sheetFormatPr defaultRowHeight="14.4" x14ac:dyDescent="0.3"/>
  <cols>
    <col min="9" max="9" width="12" customWidth="1"/>
    <col min="10" max="11" width="14.77734375" customWidth="1"/>
  </cols>
  <sheetData>
    <row r="4" spans="9:11" ht="24" customHeight="1" thickBot="1" x14ac:dyDescent="0.35">
      <c r="I4" s="181" t="s">
        <v>678</v>
      </c>
      <c r="J4" s="181" t="s">
        <v>675</v>
      </c>
      <c r="K4" s="181" t="s">
        <v>676</v>
      </c>
    </row>
    <row r="5" spans="9:11" ht="15" thickTop="1" x14ac:dyDescent="0.3">
      <c r="I5" s="180" t="s">
        <v>667</v>
      </c>
      <c r="J5" s="184">
        <f>juli!E83</f>
        <v>37918576.420000002</v>
      </c>
      <c r="K5" s="184">
        <f>juli!F85</f>
        <v>7583715.2800000003</v>
      </c>
    </row>
    <row r="6" spans="9:11" x14ac:dyDescent="0.3">
      <c r="I6" s="179" t="s">
        <v>668</v>
      </c>
      <c r="J6" s="185">
        <f>agustus!E106</f>
        <v>43366784.079999998</v>
      </c>
      <c r="K6" s="185">
        <f>agustus!F109</f>
        <v>8673356.8100000005</v>
      </c>
    </row>
    <row r="7" spans="9:11" x14ac:dyDescent="0.3">
      <c r="I7" s="179">
        <v>46266</v>
      </c>
      <c r="J7" s="185">
        <f>sept!E95</f>
        <v>54116078.149999999</v>
      </c>
      <c r="K7" s="185">
        <f>sept!F97</f>
        <v>10823215.629999999</v>
      </c>
    </row>
    <row r="8" spans="9:11" x14ac:dyDescent="0.3">
      <c r="I8" s="179" t="s">
        <v>669</v>
      </c>
      <c r="J8" s="185">
        <f>okt!E97</f>
        <v>46134091.399999999</v>
      </c>
      <c r="K8" s="185">
        <f>okt!F99</f>
        <v>9226818.2800000012</v>
      </c>
    </row>
    <row r="9" spans="9:11" x14ac:dyDescent="0.3">
      <c r="I9" s="179" t="s">
        <v>670</v>
      </c>
      <c r="J9" s="185">
        <f>nop!E103</f>
        <v>8689644.2699999996</v>
      </c>
      <c r="K9" s="185">
        <f>nop!F105</f>
        <v>1737928.8499999999</v>
      </c>
    </row>
    <row r="10" spans="9:11" x14ac:dyDescent="0.3">
      <c r="I10" s="179" t="s">
        <v>671</v>
      </c>
      <c r="J10" s="185">
        <f>des!E106</f>
        <v>10331492.109999999</v>
      </c>
      <c r="K10" s="185">
        <f>des!F108</f>
        <v>2066298.42</v>
      </c>
    </row>
    <row r="11" spans="9:11" x14ac:dyDescent="0.3">
      <c r="I11" s="179">
        <v>46023</v>
      </c>
      <c r="J11" s="185">
        <f>jan!E118</f>
        <v>7154408.6799999997</v>
      </c>
      <c r="K11" s="185">
        <f>jan!F120</f>
        <v>1430881.7399999998</v>
      </c>
    </row>
    <row r="12" spans="9:11" x14ac:dyDescent="0.3">
      <c r="I12" s="179">
        <v>46054</v>
      </c>
      <c r="J12" s="185">
        <f>feb!E166</f>
        <v>4486720.08</v>
      </c>
      <c r="K12" s="185">
        <f>feb!F168</f>
        <v>897344.01</v>
      </c>
    </row>
    <row r="13" spans="9:11" x14ac:dyDescent="0.3">
      <c r="I13" s="179" t="s">
        <v>672</v>
      </c>
      <c r="J13" s="185">
        <f>mar!E148</f>
        <v>2631478.5299999998</v>
      </c>
      <c r="K13" s="185">
        <f>mar!F150</f>
        <v>392635.73</v>
      </c>
    </row>
    <row r="14" spans="9:11" x14ac:dyDescent="0.3">
      <c r="I14" s="179">
        <v>46113</v>
      </c>
      <c r="J14" s="185">
        <f>april!E139+april!E22</f>
        <v>2325493</v>
      </c>
      <c r="K14" s="185">
        <f>april!F23+april!F140</f>
        <v>465098.6</v>
      </c>
    </row>
    <row r="15" spans="9:11" x14ac:dyDescent="0.3">
      <c r="I15" s="179" t="s">
        <v>673</v>
      </c>
      <c r="J15" s="185">
        <f>mei!E24+mei!E101</f>
        <v>5315224.3000000007</v>
      </c>
      <c r="K15" s="185">
        <f>mei!F102+mei!F23</f>
        <v>1063044.8599999999</v>
      </c>
    </row>
    <row r="16" spans="9:11" x14ac:dyDescent="0.3">
      <c r="I16" s="179" t="s">
        <v>674</v>
      </c>
      <c r="J16" s="185">
        <f>6695778.28+1507658.36</f>
        <v>8203436.6400000006</v>
      </c>
      <c r="K16" s="185">
        <f>1339155.66+301531.67</f>
        <v>1640687.3299999998</v>
      </c>
    </row>
    <row r="17" spans="9:11" x14ac:dyDescent="0.3">
      <c r="I17" s="182" t="s">
        <v>107</v>
      </c>
      <c r="J17" s="186">
        <f>SUM(J5:J16)</f>
        <v>230673427.66000003</v>
      </c>
      <c r="K17" s="186">
        <f>SUM(K5:K16)</f>
        <v>46001025.539999999</v>
      </c>
    </row>
    <row r="19" spans="9:11" x14ac:dyDescent="0.3">
      <c r="I19" s="183" t="s">
        <v>677</v>
      </c>
      <c r="K19" s="187">
        <f>J17-K17</f>
        <v>184672402.12000003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32</vt:i4>
      </vt:variant>
    </vt:vector>
  </HeadingPairs>
  <TitlesOfParts>
    <vt:vector size="49" baseType="lpstr">
      <vt:lpstr>juli</vt:lpstr>
      <vt:lpstr>agustus</vt:lpstr>
      <vt:lpstr>sept</vt:lpstr>
      <vt:lpstr>okt</vt:lpstr>
      <vt:lpstr>nop</vt:lpstr>
      <vt:lpstr>des</vt:lpstr>
      <vt:lpstr>jan</vt:lpstr>
      <vt:lpstr>feb</vt:lpstr>
      <vt:lpstr>mar</vt:lpstr>
      <vt:lpstr>april</vt:lpstr>
      <vt:lpstr>mei</vt:lpstr>
      <vt:lpstr>juni</vt:lpstr>
      <vt:lpstr>juli26</vt:lpstr>
      <vt:lpstr>agst26</vt:lpstr>
      <vt:lpstr>sept26</vt:lpstr>
      <vt:lpstr>okt26</vt:lpstr>
      <vt:lpstr>Sheet1</vt:lpstr>
      <vt:lpstr>agst26!Print_Area</vt:lpstr>
      <vt:lpstr>agustus!Print_Area</vt:lpstr>
      <vt:lpstr>april!Print_Area</vt:lpstr>
      <vt:lpstr>des!Print_Area</vt:lpstr>
      <vt:lpstr>feb!Print_Area</vt:lpstr>
      <vt:lpstr>jan!Print_Area</vt:lpstr>
      <vt:lpstr>juli!Print_Area</vt:lpstr>
      <vt:lpstr>juli26!Print_Area</vt:lpstr>
      <vt:lpstr>juni!Print_Area</vt:lpstr>
      <vt:lpstr>mar!Print_Area</vt:lpstr>
      <vt:lpstr>mei!Print_Area</vt:lpstr>
      <vt:lpstr>nop!Print_Area</vt:lpstr>
      <vt:lpstr>okt!Print_Area</vt:lpstr>
      <vt:lpstr>'okt26'!Print_Area</vt:lpstr>
      <vt:lpstr>sept!Print_Area</vt:lpstr>
      <vt:lpstr>sept26!Print_Area</vt:lpstr>
      <vt:lpstr>agst26!Print_Titles</vt:lpstr>
      <vt:lpstr>agustus!Print_Titles</vt:lpstr>
      <vt:lpstr>april!Print_Titles</vt:lpstr>
      <vt:lpstr>des!Print_Titles</vt:lpstr>
      <vt:lpstr>feb!Print_Titles</vt:lpstr>
      <vt:lpstr>jan!Print_Titles</vt:lpstr>
      <vt:lpstr>juli!Print_Titles</vt:lpstr>
      <vt:lpstr>juli26!Print_Titles</vt:lpstr>
      <vt:lpstr>juni!Print_Titles</vt:lpstr>
      <vt:lpstr>mar!Print_Titles</vt:lpstr>
      <vt:lpstr>mei!Print_Titles</vt:lpstr>
      <vt:lpstr>nop!Print_Titles</vt:lpstr>
      <vt:lpstr>okt!Print_Titles</vt:lpstr>
      <vt:lpstr>'okt26'!Print_Titles</vt:lpstr>
      <vt:lpstr>sept!Print_Titles</vt:lpstr>
      <vt:lpstr>sept26!Print_Titles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Alirsyad Pwt</dc:creator>
  <cp:lastModifiedBy>W</cp:lastModifiedBy>
  <cp:lastPrinted>2026-10-13T01:24:31Z</cp:lastPrinted>
  <dcterms:created xsi:type="dcterms:W3CDTF">2025-08-28T03:55:22Z</dcterms:created>
  <dcterms:modified xsi:type="dcterms:W3CDTF">2026-10-14T06:54:43Z</dcterms:modified>
</cp:coreProperties>
</file>